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fcouncil-my.sharepoint.com/personal/maria_rosenquist_bracknell-forest_gov_uk/Documents/Documents/Drupal 9 website/"/>
    </mc:Choice>
  </mc:AlternateContent>
  <xr:revisionPtr revIDLastSave="2" documentId="8_{AA1C287F-19F1-45D6-8A4A-DE20A3AE16FC}" xr6:coauthVersionLast="47" xr6:coauthVersionMax="47" xr10:uidLastSave="{C08792C2-B03E-4AFC-B8AF-A7244C7EE66A}"/>
  <bookViews>
    <workbookView xWindow="13650" yWindow="2520" windowWidth="18390" windowHeight="11295" xr2:uid="{5BB835FF-FE91-48BE-A5A2-EF6E71977288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" l="1"/>
  <c r="M34" i="1"/>
  <c r="G34" i="1"/>
  <c r="M33" i="1"/>
  <c r="G33" i="1"/>
  <c r="M30" i="1"/>
  <c r="M29" i="1"/>
  <c r="F31" i="1"/>
  <c r="F30" i="1"/>
  <c r="D30" i="1"/>
  <c r="G30" i="1" l="1"/>
  <c r="E31" i="1"/>
  <c r="D31" i="1"/>
  <c r="C31" i="1"/>
  <c r="C27" i="1"/>
  <c r="G29" i="1"/>
  <c r="F23" i="1"/>
  <c r="E23" i="1"/>
  <c r="F27" i="1"/>
  <c r="E27" i="1"/>
  <c r="D27" i="1"/>
  <c r="M26" i="1"/>
  <c r="G26" i="1"/>
  <c r="M25" i="1"/>
  <c r="G25" i="1"/>
  <c r="G22" i="1"/>
  <c r="G21" i="1"/>
  <c r="G19" i="1"/>
  <c r="G18" i="1"/>
  <c r="G17" i="1"/>
  <c r="G15" i="1"/>
  <c r="G14" i="1"/>
  <c r="G13" i="1"/>
  <c r="G11" i="1"/>
  <c r="G10" i="1"/>
  <c r="G9" i="1"/>
  <c r="G7" i="1"/>
  <c r="G6" i="1"/>
  <c r="G5" i="1"/>
  <c r="M6" i="1"/>
  <c r="M9" i="1"/>
  <c r="M10" i="1"/>
  <c r="M13" i="1"/>
  <c r="M14" i="1"/>
  <c r="M17" i="1"/>
  <c r="M18" i="1"/>
  <c r="M21" i="1"/>
  <c r="M22" i="1"/>
  <c r="M5" i="1"/>
  <c r="G23" i="1" l="1"/>
  <c r="G31" i="1"/>
  <c r="G27" i="1"/>
</calcChain>
</file>

<file path=xl/sharedStrings.xml><?xml version="1.0" encoding="utf-8"?>
<sst xmlns="http://schemas.openxmlformats.org/spreadsheetml/2006/main" count="45" uniqueCount="21">
  <si>
    <t xml:space="preserve"> FOI POTHOLE MASTER SPREADSHEET</t>
  </si>
  <si>
    <t>Financial Year</t>
  </si>
  <si>
    <t>F/Y Total</t>
  </si>
  <si>
    <t>Calendar Year</t>
  </si>
  <si>
    <t>C/Y Total</t>
  </si>
  <si>
    <t>Q1</t>
  </si>
  <si>
    <t>Q2</t>
  </si>
  <si>
    <t>Q3</t>
  </si>
  <si>
    <t>Q4</t>
  </si>
  <si>
    <t>2017-18 
&amp; 2017</t>
  </si>
  <si>
    <t>Number of Potholes Reported</t>
  </si>
  <si>
    <t>Number of Potholes Repaired</t>
  </si>
  <si>
    <t>Total Spend on Potholes</t>
  </si>
  <si>
    <t>2018-19 
&amp; 2018</t>
  </si>
  <si>
    <t>2019-20
 &amp; 2019</t>
  </si>
  <si>
    <t>2020-21 
&amp; 2020</t>
  </si>
  <si>
    <t>2021-22 
&amp; 2021</t>
  </si>
  <si>
    <t>2022-23
 &amp; 2022</t>
  </si>
  <si>
    <t>2023-24 
&amp; 2023</t>
  </si>
  <si>
    <t xml:space="preserve">Total Spend on Potholes </t>
  </si>
  <si>
    <t>2024-25 
&amp;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</si>
</sst>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3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gray0625">
        <bgColor theme="5" tint="0.79995117038483843"/>
      </patternFill>
    </fill>
    <fill>
      <patternFill patternType="gray0625">
        <bgColor theme="7" tint="0.79998168889431442"/>
      </patternFill>
    </fill>
    <fill>
      <patternFill patternType="gray0625">
        <bgColor theme="5" tint="0.79998168889431442"/>
      </patternFill>
    </fill>
    <fill>
      <patternFill patternType="gray0625">
        <bgColor theme="9" tint="0.79998168889431442"/>
      </patternFill>
    </fill>
    <fill>
      <patternFill patternType="gray0625">
        <bgColor theme="2" tint="-9.9978637043366805E-2"/>
      </patternFill>
    </fill>
    <fill>
      <patternFill patternType="gray0625">
        <bgColor theme="4" tint="0.79998168889431442"/>
      </patternFill>
    </fill>
    <fill>
      <patternFill patternType="gray0625">
        <bgColor theme="7" tint="0.59999389629810485"/>
      </patternFill>
    </fill>
    <fill>
      <patternFill patternType="gray0625">
        <bgColor theme="5" tint="0.5999938962981048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5" xfId="0" applyBorder="1"/>
    <xf numFmtId="0" fontId="0" fillId="3" borderId="8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3" borderId="10" xfId="0" applyFill="1" applyBorder="1" applyAlignment="1">
      <alignment vertical="center"/>
    </xf>
    <xf numFmtId="0" fontId="0" fillId="4" borderId="10" xfId="0" applyFill="1" applyBorder="1" applyAlignment="1">
      <alignment vertical="center"/>
    </xf>
    <xf numFmtId="0" fontId="0" fillId="5" borderId="10" xfId="0" applyFill="1" applyBorder="1" applyAlignment="1">
      <alignment vertical="center"/>
    </xf>
    <xf numFmtId="0" fontId="0" fillId="7" borderId="4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6" borderId="3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0" fillId="4" borderId="11" xfId="0" applyFill="1" applyBorder="1" applyAlignment="1">
      <alignment vertical="center"/>
    </xf>
    <xf numFmtId="0" fontId="0" fillId="5" borderId="9" xfId="0" applyFill="1" applyBorder="1" applyAlignment="1">
      <alignment vertical="center"/>
    </xf>
    <xf numFmtId="0" fontId="0" fillId="5" borderId="11" xfId="0" applyFill="1" applyBorder="1" applyAlignment="1">
      <alignment vertical="center"/>
    </xf>
    <xf numFmtId="0" fontId="0" fillId="6" borderId="20" xfId="0" applyFill="1" applyBorder="1" applyAlignment="1">
      <alignment vertical="center"/>
    </xf>
    <xf numFmtId="0" fontId="0" fillId="6" borderId="21" xfId="0" applyFill="1" applyBorder="1" applyAlignment="1">
      <alignment vertical="center"/>
    </xf>
    <xf numFmtId="0" fontId="0" fillId="7" borderId="22" xfId="0" applyFill="1" applyBorder="1" applyAlignment="1">
      <alignment vertical="center"/>
    </xf>
    <xf numFmtId="0" fontId="0" fillId="7" borderId="14" xfId="0" applyFill="1" applyBorder="1" applyAlignment="1">
      <alignment horizontal="center" vertical="center" wrapText="1"/>
    </xf>
    <xf numFmtId="0" fontId="0" fillId="7" borderId="23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3" borderId="23" xfId="0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0" fillId="3" borderId="18" xfId="0" applyNumberFormat="1" applyFill="1" applyBorder="1" applyAlignment="1">
      <alignment horizontal="center" vertical="center"/>
    </xf>
    <xf numFmtId="164" fontId="1" fillId="2" borderId="18" xfId="0" applyNumberFormat="1" applyFont="1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164" fontId="0" fillId="4" borderId="18" xfId="0" applyNumberFormat="1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164" fontId="0" fillId="5" borderId="18" xfId="0" applyNumberFormat="1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6" borderId="15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64" fontId="0" fillId="6" borderId="1" xfId="0" applyNumberFormat="1" applyFill="1" applyBorder="1" applyAlignment="1">
      <alignment horizontal="center" vertical="center"/>
    </xf>
    <xf numFmtId="164" fontId="0" fillId="6" borderId="18" xfId="0" applyNumberFormat="1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0" fontId="0" fillId="7" borderId="15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164" fontId="0" fillId="7" borderId="1" xfId="0" applyNumberFormat="1" applyFill="1" applyBorder="1" applyAlignment="1">
      <alignment horizontal="center" vertical="center"/>
    </xf>
    <xf numFmtId="164" fontId="0" fillId="7" borderId="18" xfId="0" applyNumberFormat="1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1" fillId="8" borderId="17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1" fillId="10" borderId="17" xfId="0" applyFont="1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0" fontId="0" fillId="0" borderId="1" xfId="0" applyBorder="1"/>
    <xf numFmtId="0" fontId="0" fillId="10" borderId="9" xfId="0" applyFill="1" applyBorder="1" applyAlignment="1">
      <alignment vertical="center"/>
    </xf>
    <xf numFmtId="0" fontId="0" fillId="10" borderId="15" xfId="0" applyFill="1" applyBorder="1" applyAlignment="1">
      <alignment horizontal="center" vertical="center"/>
    </xf>
    <xf numFmtId="0" fontId="1" fillId="10" borderId="15" xfId="0" applyFont="1" applyFill="1" applyBorder="1" applyAlignment="1">
      <alignment horizontal="center" vertical="center"/>
    </xf>
    <xf numFmtId="0" fontId="1" fillId="10" borderId="24" xfId="0" applyFont="1" applyFill="1" applyBorder="1" applyAlignment="1">
      <alignment horizontal="center" vertical="center"/>
    </xf>
    <xf numFmtId="0" fontId="0" fillId="10" borderId="10" xfId="0" applyFill="1" applyBorder="1" applyAlignment="1">
      <alignment vertical="center"/>
    </xf>
    <xf numFmtId="0" fontId="0" fillId="10" borderId="1" xfId="0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164" fontId="0" fillId="10" borderId="1" xfId="0" applyNumberFormat="1" applyFill="1" applyBorder="1" applyAlignment="1">
      <alignment horizontal="center" vertical="center"/>
    </xf>
    <xf numFmtId="164" fontId="1" fillId="10" borderId="1" xfId="0" applyNumberFormat="1" applyFont="1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 wrapText="1"/>
    </xf>
    <xf numFmtId="0" fontId="0" fillId="10" borderId="11" xfId="0" applyFill="1" applyBorder="1" applyAlignment="1">
      <alignment vertical="center"/>
    </xf>
    <xf numFmtId="164" fontId="0" fillId="10" borderId="18" xfId="0" applyNumberFormat="1" applyFill="1" applyBorder="1" applyAlignment="1">
      <alignment horizontal="center" vertical="center"/>
    </xf>
    <xf numFmtId="164" fontId="1" fillId="10" borderId="18" xfId="0" applyNumberFormat="1" applyFont="1" applyFill="1" applyBorder="1" applyAlignment="1">
      <alignment horizontal="center" vertical="center"/>
    </xf>
    <xf numFmtId="0" fontId="0" fillId="10" borderId="18" xfId="0" applyFill="1" applyBorder="1" applyAlignment="1">
      <alignment horizontal="center" vertical="center"/>
    </xf>
    <xf numFmtId="0" fontId="1" fillId="10" borderId="19" xfId="0" applyFont="1" applyFill="1" applyBorder="1" applyAlignment="1">
      <alignment horizontal="center" vertical="center"/>
    </xf>
    <xf numFmtId="0" fontId="0" fillId="9" borderId="9" xfId="0" applyFill="1" applyBorder="1" applyAlignment="1">
      <alignment vertical="center"/>
    </xf>
    <xf numFmtId="0" fontId="0" fillId="9" borderId="15" xfId="0" applyFill="1" applyBorder="1" applyAlignment="1">
      <alignment horizontal="center" vertical="center"/>
    </xf>
    <xf numFmtId="0" fontId="1" fillId="10" borderId="16" xfId="0" applyFont="1" applyFill="1" applyBorder="1" applyAlignment="1">
      <alignment horizontal="center" vertical="center"/>
    </xf>
    <xf numFmtId="0" fontId="0" fillId="9" borderId="10" xfId="0" applyFill="1" applyBorder="1" applyAlignment="1">
      <alignment vertical="center"/>
    </xf>
    <xf numFmtId="164" fontId="0" fillId="9" borderId="1" xfId="0" applyNumberFormat="1" applyFill="1" applyBorder="1" applyAlignment="1">
      <alignment horizontal="center" vertical="center"/>
    </xf>
    <xf numFmtId="0" fontId="0" fillId="9" borderId="8" xfId="0" applyFill="1" applyBorder="1" applyAlignment="1">
      <alignment horizontal="center" vertical="center" wrapText="1"/>
    </xf>
    <xf numFmtId="0" fontId="0" fillId="9" borderId="11" xfId="0" applyFill="1" applyBorder="1" applyAlignment="1">
      <alignment vertical="center"/>
    </xf>
    <xf numFmtId="164" fontId="0" fillId="9" borderId="18" xfId="0" applyNumberFormat="1" applyFill="1" applyBorder="1" applyAlignment="1">
      <alignment horizontal="center" vertical="center"/>
    </xf>
    <xf numFmtId="0" fontId="0" fillId="9" borderId="18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 wrapText="1"/>
    </xf>
    <xf numFmtId="0" fontId="0" fillId="6" borderId="13" xfId="0" applyFill="1" applyBorder="1" applyAlignment="1">
      <alignment horizontal="center" vertical="center" wrapText="1"/>
    </xf>
    <xf numFmtId="0" fontId="0" fillId="6" borderId="14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10" borderId="6" xfId="0" applyFill="1" applyBorder="1" applyAlignment="1">
      <alignment horizontal="center" vertical="center" wrapText="1"/>
    </xf>
    <xf numFmtId="0" fontId="0" fillId="10" borderId="7" xfId="0" applyFill="1" applyBorder="1" applyAlignment="1">
      <alignment horizontal="center" vertical="center" wrapText="1"/>
    </xf>
    <xf numFmtId="0" fontId="0" fillId="9" borderId="6" xfId="0" applyFill="1" applyBorder="1" applyAlignment="1">
      <alignment horizontal="center" vertical="center" wrapText="1"/>
    </xf>
    <xf numFmtId="0" fontId="0" fillId="9" borderId="7" xfId="0" applyFill="1" applyBorder="1" applyAlignment="1">
      <alignment horizontal="center" vertical="center" wrapText="1"/>
    </xf>
    <xf numFmtId="0" fontId="0" fillId="7" borderId="12" xfId="0" applyFill="1" applyBorder="1" applyAlignment="1">
      <alignment horizontal="center" vertical="center" wrapText="1"/>
    </xf>
    <xf numFmtId="0" fontId="0" fillId="7" borderId="13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9EEBD-1397-4C9D-87D7-50B0745C80A2}">
  <dimension ref="A1:N36"/>
  <sheetViews>
    <sheetView tabSelected="1" workbookViewId="0">
      <pane xSplit="1" ySplit="4" topLeftCell="B23" activePane="bottomRight" state="frozen"/>
      <selection pane="topRight" activeCell="B1" sqref="B1"/>
      <selection pane="bottomLeft" activeCell="A5" sqref="A5"/>
      <selection pane="bottomRight" activeCell="E36" sqref="E36"/>
    </sheetView>
  </sheetViews>
  <sheetFormatPr defaultRowHeight="14.25" x14ac:dyDescent="0.2"/>
  <cols>
    <col min="2" max="2" width="25.5" bestFit="1" customWidth="1"/>
    <col min="3" max="3" width="10.875" bestFit="1" customWidth="1"/>
    <col min="4" max="4" width="13.5" customWidth="1"/>
    <col min="5" max="5" width="11" bestFit="1" customWidth="1"/>
    <col min="6" max="6" width="11.625" bestFit="1" customWidth="1"/>
    <col min="7" max="7" width="11" bestFit="1" customWidth="1"/>
    <col min="13" max="13" width="10.75" customWidth="1"/>
  </cols>
  <sheetData>
    <row r="1" spans="1:14" ht="14.25" customHeight="1" x14ac:dyDescent="0.2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spans="1:14" ht="14.25" customHeight="1" x14ac:dyDescent="0.2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</row>
    <row r="3" spans="1:14" ht="15" x14ac:dyDescent="0.25">
      <c r="C3" s="100" t="s">
        <v>1</v>
      </c>
      <c r="D3" s="101"/>
      <c r="E3" s="101"/>
      <c r="F3" s="102"/>
      <c r="G3" s="1" t="s">
        <v>2</v>
      </c>
      <c r="H3" s="1"/>
      <c r="I3" s="103" t="s">
        <v>3</v>
      </c>
      <c r="J3" s="103"/>
      <c r="K3" s="103"/>
      <c r="L3" s="103"/>
      <c r="M3" s="2" t="s">
        <v>4</v>
      </c>
    </row>
    <row r="4" spans="1:14" ht="15" thickBot="1" x14ac:dyDescent="0.25">
      <c r="C4" s="3" t="s">
        <v>5</v>
      </c>
      <c r="D4" s="3" t="s">
        <v>6</v>
      </c>
      <c r="E4" s="3" t="s">
        <v>7</v>
      </c>
      <c r="F4" s="3" t="s">
        <v>8</v>
      </c>
      <c r="I4" s="3" t="s">
        <v>5</v>
      </c>
      <c r="J4" s="3" t="s">
        <v>6</v>
      </c>
      <c r="K4" s="3" t="s">
        <v>7</v>
      </c>
      <c r="L4" s="3" t="s">
        <v>8</v>
      </c>
      <c r="M4" s="68"/>
    </row>
    <row r="5" spans="1:14" s="7" customFormat="1" ht="42.75" customHeight="1" x14ac:dyDescent="0.2">
      <c r="A5" s="104" t="s">
        <v>9</v>
      </c>
      <c r="B5" s="69" t="s">
        <v>10</v>
      </c>
      <c r="C5" s="70">
        <v>87</v>
      </c>
      <c r="D5" s="70">
        <v>56</v>
      </c>
      <c r="E5" s="70">
        <v>36</v>
      </c>
      <c r="F5" s="70">
        <v>186</v>
      </c>
      <c r="G5" s="71">
        <f>SUM(C5:F5)</f>
        <v>365</v>
      </c>
      <c r="H5" s="70"/>
      <c r="I5" s="70">
        <v>163</v>
      </c>
      <c r="J5" s="70">
        <v>87</v>
      </c>
      <c r="K5" s="70">
        <v>56</v>
      </c>
      <c r="L5" s="70">
        <v>36</v>
      </c>
      <c r="M5" s="72">
        <f>SUM(I5:L5)</f>
        <v>342</v>
      </c>
    </row>
    <row r="6" spans="1:14" s="7" customFormat="1" ht="42.75" customHeight="1" x14ac:dyDescent="0.2">
      <c r="A6" s="105"/>
      <c r="B6" s="73" t="s">
        <v>11</v>
      </c>
      <c r="C6" s="74">
        <v>190</v>
      </c>
      <c r="D6" s="74">
        <v>166</v>
      </c>
      <c r="E6" s="74">
        <v>125</v>
      </c>
      <c r="F6" s="74">
        <v>283</v>
      </c>
      <c r="G6" s="75">
        <f t="shared" ref="G6:G23" si="0">SUM(C6:F6)</f>
        <v>764</v>
      </c>
      <c r="H6" s="74"/>
      <c r="I6" s="74">
        <v>283</v>
      </c>
      <c r="J6" s="74">
        <v>190</v>
      </c>
      <c r="K6" s="74">
        <v>166</v>
      </c>
      <c r="L6" s="74">
        <v>125</v>
      </c>
      <c r="M6" s="62">
        <f t="shared" ref="M6:M22" si="1">SUM(I6:L6)</f>
        <v>764</v>
      </c>
    </row>
    <row r="7" spans="1:14" s="7" customFormat="1" ht="42.75" customHeight="1" x14ac:dyDescent="0.2">
      <c r="A7" s="105"/>
      <c r="B7" s="73" t="s">
        <v>12</v>
      </c>
      <c r="C7" s="76">
        <v>50849.16</v>
      </c>
      <c r="D7" s="76">
        <v>79434.16</v>
      </c>
      <c r="E7" s="76">
        <v>301493.20999999996</v>
      </c>
      <c r="F7" s="76">
        <v>-226975.65</v>
      </c>
      <c r="G7" s="77">
        <f t="shared" si="0"/>
        <v>204800.87999999998</v>
      </c>
      <c r="H7" s="74"/>
      <c r="I7" s="59"/>
      <c r="J7" s="59"/>
      <c r="K7" s="59"/>
      <c r="L7" s="59"/>
      <c r="M7" s="60"/>
    </row>
    <row r="8" spans="1:14" s="7" customFormat="1" ht="16.5" customHeight="1" thickBot="1" x14ac:dyDescent="0.25">
      <c r="A8" s="78"/>
      <c r="B8" s="79"/>
      <c r="C8" s="80"/>
      <c r="D8" s="80"/>
      <c r="E8" s="80"/>
      <c r="F8" s="80"/>
      <c r="G8" s="81"/>
      <c r="H8" s="82"/>
      <c r="I8" s="82"/>
      <c r="J8" s="82"/>
      <c r="K8" s="82"/>
      <c r="L8" s="82"/>
      <c r="M8" s="83"/>
    </row>
    <row r="9" spans="1:14" s="7" customFormat="1" ht="42.75" customHeight="1" x14ac:dyDescent="0.2">
      <c r="A9" s="106" t="s">
        <v>13</v>
      </c>
      <c r="B9" s="84" t="s">
        <v>10</v>
      </c>
      <c r="C9" s="85">
        <v>270</v>
      </c>
      <c r="D9" s="85">
        <v>58</v>
      </c>
      <c r="E9" s="85">
        <v>68</v>
      </c>
      <c r="F9" s="85">
        <v>152</v>
      </c>
      <c r="G9" s="71">
        <f t="shared" si="0"/>
        <v>548</v>
      </c>
      <c r="H9" s="85"/>
      <c r="I9" s="85">
        <v>186</v>
      </c>
      <c r="J9" s="85">
        <v>274</v>
      </c>
      <c r="K9" s="85">
        <v>58</v>
      </c>
      <c r="L9" s="85">
        <v>68</v>
      </c>
      <c r="M9" s="86">
        <f t="shared" si="1"/>
        <v>586</v>
      </c>
    </row>
    <row r="10" spans="1:14" s="7" customFormat="1" ht="42.75" customHeight="1" x14ac:dyDescent="0.2">
      <c r="A10" s="107"/>
      <c r="B10" s="87" t="s">
        <v>11</v>
      </c>
      <c r="C10" s="61">
        <v>278</v>
      </c>
      <c r="D10" s="61">
        <v>164</v>
      </c>
      <c r="E10" s="61">
        <v>149</v>
      </c>
      <c r="F10" s="61">
        <v>225</v>
      </c>
      <c r="G10" s="75">
        <f t="shared" si="0"/>
        <v>816</v>
      </c>
      <c r="H10" s="61"/>
      <c r="I10" s="61">
        <v>283</v>
      </c>
      <c r="J10" s="61">
        <v>278</v>
      </c>
      <c r="K10" s="61">
        <v>164</v>
      </c>
      <c r="L10" s="61">
        <v>149</v>
      </c>
      <c r="M10" s="62">
        <f t="shared" si="1"/>
        <v>874</v>
      </c>
    </row>
    <row r="11" spans="1:14" s="7" customFormat="1" ht="42.75" customHeight="1" x14ac:dyDescent="0.2">
      <c r="A11" s="107"/>
      <c r="B11" s="87" t="s">
        <v>12</v>
      </c>
      <c r="C11" s="88">
        <v>139784.45000000001</v>
      </c>
      <c r="D11" s="88">
        <v>130709.34</v>
      </c>
      <c r="E11" s="88">
        <v>439995.54999999993</v>
      </c>
      <c r="F11" s="88">
        <v>-466178.19</v>
      </c>
      <c r="G11" s="77">
        <f t="shared" si="0"/>
        <v>244311.14999999997</v>
      </c>
      <c r="H11" s="61"/>
      <c r="I11" s="61"/>
      <c r="J11" s="61"/>
      <c r="K11" s="61"/>
      <c r="L11" s="61"/>
      <c r="M11" s="62"/>
    </row>
    <row r="12" spans="1:14" s="7" customFormat="1" ht="16.5" customHeight="1" thickBot="1" x14ac:dyDescent="0.25">
      <c r="A12" s="89"/>
      <c r="B12" s="90"/>
      <c r="C12" s="91"/>
      <c r="D12" s="91"/>
      <c r="E12" s="91"/>
      <c r="F12" s="91"/>
      <c r="G12" s="81"/>
      <c r="H12" s="92"/>
      <c r="I12" s="92"/>
      <c r="J12" s="92"/>
      <c r="K12" s="92"/>
      <c r="L12" s="92"/>
      <c r="M12" s="83"/>
    </row>
    <row r="13" spans="1:14" s="7" customFormat="1" ht="42.75" customHeight="1" x14ac:dyDescent="0.2">
      <c r="A13" s="110" t="s">
        <v>14</v>
      </c>
      <c r="B13" s="14" t="s">
        <v>10</v>
      </c>
      <c r="C13" s="27">
        <v>108</v>
      </c>
      <c r="D13" s="27">
        <v>42</v>
      </c>
      <c r="E13" s="27">
        <v>112</v>
      </c>
      <c r="F13" s="27">
        <v>319</v>
      </c>
      <c r="G13" s="28">
        <f t="shared" si="0"/>
        <v>581</v>
      </c>
      <c r="H13" s="27"/>
      <c r="I13" s="27">
        <v>152</v>
      </c>
      <c r="J13" s="27">
        <v>108</v>
      </c>
      <c r="K13" s="27">
        <v>42</v>
      </c>
      <c r="L13" s="27">
        <v>112</v>
      </c>
      <c r="M13" s="29">
        <f t="shared" si="1"/>
        <v>414</v>
      </c>
    </row>
    <row r="14" spans="1:14" s="7" customFormat="1" ht="42.75" customHeight="1" x14ac:dyDescent="0.2">
      <c r="A14" s="111"/>
      <c r="B14" s="8" t="s">
        <v>11</v>
      </c>
      <c r="C14" s="30">
        <v>183</v>
      </c>
      <c r="D14" s="30">
        <v>137</v>
      </c>
      <c r="E14" s="30">
        <v>182</v>
      </c>
      <c r="F14" s="30">
        <v>350</v>
      </c>
      <c r="G14" s="31">
        <f t="shared" si="0"/>
        <v>852</v>
      </c>
      <c r="H14" s="30"/>
      <c r="I14" s="30">
        <v>225</v>
      </c>
      <c r="J14" s="30">
        <v>183</v>
      </c>
      <c r="K14" s="30">
        <v>137</v>
      </c>
      <c r="L14" s="30">
        <v>182</v>
      </c>
      <c r="M14" s="32">
        <f t="shared" si="1"/>
        <v>727</v>
      </c>
    </row>
    <row r="15" spans="1:14" s="7" customFormat="1" ht="42.75" customHeight="1" x14ac:dyDescent="0.2">
      <c r="A15" s="111"/>
      <c r="B15" s="8" t="s">
        <v>12</v>
      </c>
      <c r="C15" s="33">
        <v>98369.84</v>
      </c>
      <c r="D15" s="33">
        <v>64096</v>
      </c>
      <c r="E15" s="33">
        <v>97187.58</v>
      </c>
      <c r="F15" s="33">
        <v>21521.029999999995</v>
      </c>
      <c r="G15" s="34">
        <f t="shared" si="0"/>
        <v>281174.44999999995</v>
      </c>
      <c r="H15" s="30"/>
      <c r="I15" s="63"/>
      <c r="J15" s="63"/>
      <c r="K15" s="63"/>
      <c r="L15" s="63"/>
      <c r="M15" s="62"/>
    </row>
    <row r="16" spans="1:14" s="7" customFormat="1" ht="16.5" customHeight="1" thickBot="1" x14ac:dyDescent="0.25">
      <c r="A16" s="4"/>
      <c r="B16" s="15"/>
      <c r="C16" s="35"/>
      <c r="D16" s="35"/>
      <c r="E16" s="35"/>
      <c r="F16" s="35"/>
      <c r="G16" s="36"/>
      <c r="H16" s="37"/>
      <c r="I16" s="37"/>
      <c r="J16" s="37"/>
      <c r="K16" s="37"/>
      <c r="L16" s="37"/>
      <c r="M16" s="38"/>
    </row>
    <row r="17" spans="1:13" s="7" customFormat="1" ht="42.75" customHeight="1" x14ac:dyDescent="0.2">
      <c r="A17" s="112" t="s">
        <v>15</v>
      </c>
      <c r="B17" s="16" t="s">
        <v>10</v>
      </c>
      <c r="C17" s="39">
        <v>47</v>
      </c>
      <c r="D17" s="39">
        <v>31</v>
      </c>
      <c r="E17" s="39">
        <v>72</v>
      </c>
      <c r="F17" s="39">
        <v>139</v>
      </c>
      <c r="G17" s="28">
        <f t="shared" si="0"/>
        <v>289</v>
      </c>
      <c r="H17" s="39"/>
      <c r="I17" s="39">
        <v>319</v>
      </c>
      <c r="J17" s="39">
        <v>47</v>
      </c>
      <c r="K17" s="39">
        <v>31</v>
      </c>
      <c r="L17" s="39">
        <v>72</v>
      </c>
      <c r="M17" s="29">
        <f t="shared" si="1"/>
        <v>469</v>
      </c>
    </row>
    <row r="18" spans="1:13" s="7" customFormat="1" ht="42.75" customHeight="1" x14ac:dyDescent="0.2">
      <c r="A18" s="113"/>
      <c r="B18" s="9" t="s">
        <v>11</v>
      </c>
      <c r="C18" s="40">
        <v>278</v>
      </c>
      <c r="D18" s="40">
        <v>178</v>
      </c>
      <c r="E18" s="40">
        <v>190</v>
      </c>
      <c r="F18" s="40">
        <v>271</v>
      </c>
      <c r="G18" s="31">
        <f t="shared" si="0"/>
        <v>917</v>
      </c>
      <c r="H18" s="40"/>
      <c r="I18" s="40">
        <v>350</v>
      </c>
      <c r="J18" s="40">
        <v>278</v>
      </c>
      <c r="K18" s="40">
        <v>178</v>
      </c>
      <c r="L18" s="40">
        <v>190</v>
      </c>
      <c r="M18" s="32">
        <f t="shared" si="1"/>
        <v>996</v>
      </c>
    </row>
    <row r="19" spans="1:13" s="7" customFormat="1" ht="42.75" customHeight="1" x14ac:dyDescent="0.2">
      <c r="A19" s="113"/>
      <c r="B19" s="9" t="s">
        <v>12</v>
      </c>
      <c r="C19" s="41">
        <v>13532.250000000007</v>
      </c>
      <c r="D19" s="41">
        <v>60533.199999999975</v>
      </c>
      <c r="E19" s="41">
        <v>25994</v>
      </c>
      <c r="F19" s="41">
        <v>54034</v>
      </c>
      <c r="G19" s="34">
        <f t="shared" si="0"/>
        <v>154093.44999999998</v>
      </c>
      <c r="H19" s="40"/>
      <c r="I19" s="64"/>
      <c r="J19" s="64"/>
      <c r="K19" s="64"/>
      <c r="L19" s="64"/>
      <c r="M19" s="62"/>
    </row>
    <row r="20" spans="1:13" s="7" customFormat="1" ht="16.5" customHeight="1" thickBot="1" x14ac:dyDescent="0.25">
      <c r="A20" s="5"/>
      <c r="B20" s="17"/>
      <c r="C20" s="42"/>
      <c r="D20" s="42"/>
      <c r="E20" s="42"/>
      <c r="F20" s="42"/>
      <c r="G20" s="36"/>
      <c r="H20" s="43"/>
      <c r="I20" s="43"/>
      <c r="J20" s="43"/>
      <c r="K20" s="43"/>
      <c r="L20" s="43"/>
      <c r="M20" s="38"/>
    </row>
    <row r="21" spans="1:13" s="7" customFormat="1" ht="42.75" customHeight="1" x14ac:dyDescent="0.2">
      <c r="A21" s="114" t="s">
        <v>16</v>
      </c>
      <c r="B21" s="18" t="s">
        <v>10</v>
      </c>
      <c r="C21" s="44">
        <v>177</v>
      </c>
      <c r="D21" s="44">
        <v>83</v>
      </c>
      <c r="E21" s="44">
        <v>70</v>
      </c>
      <c r="F21" s="44">
        <v>214</v>
      </c>
      <c r="G21" s="28">
        <f t="shared" si="0"/>
        <v>544</v>
      </c>
      <c r="H21" s="44"/>
      <c r="I21" s="44">
        <v>139</v>
      </c>
      <c r="J21" s="44">
        <v>174</v>
      </c>
      <c r="K21" s="44">
        <v>83</v>
      </c>
      <c r="L21" s="44">
        <v>70</v>
      </c>
      <c r="M21" s="29">
        <f t="shared" si="1"/>
        <v>466</v>
      </c>
    </row>
    <row r="22" spans="1:13" s="7" customFormat="1" ht="42.75" customHeight="1" x14ac:dyDescent="0.2">
      <c r="A22" s="115"/>
      <c r="B22" s="10" t="s">
        <v>11</v>
      </c>
      <c r="C22" s="45">
        <v>182</v>
      </c>
      <c r="D22" s="45">
        <v>201</v>
      </c>
      <c r="E22" s="45">
        <v>127</v>
      </c>
      <c r="F22" s="45">
        <v>230</v>
      </c>
      <c r="G22" s="31">
        <f t="shared" si="0"/>
        <v>740</v>
      </c>
      <c r="H22" s="45"/>
      <c r="I22" s="45">
        <v>271</v>
      </c>
      <c r="J22" s="45">
        <v>181</v>
      </c>
      <c r="K22" s="45">
        <v>165</v>
      </c>
      <c r="L22" s="45">
        <v>127</v>
      </c>
      <c r="M22" s="32">
        <f t="shared" si="1"/>
        <v>744</v>
      </c>
    </row>
    <row r="23" spans="1:13" s="7" customFormat="1" ht="42.75" customHeight="1" x14ac:dyDescent="0.2">
      <c r="A23" s="115"/>
      <c r="B23" s="10" t="s">
        <v>12</v>
      </c>
      <c r="C23" s="46">
        <v>54992.799999999981</v>
      </c>
      <c r="D23" s="46">
        <v>18698.86</v>
      </c>
      <c r="E23" s="46">
        <f>2987.05+33129.2</f>
        <v>36116.25</v>
      </c>
      <c r="F23" s="46">
        <f>16657+57451.11</f>
        <v>74108.11</v>
      </c>
      <c r="G23" s="34">
        <f t="shared" si="0"/>
        <v>183916.01999999996</v>
      </c>
      <c r="H23" s="45"/>
      <c r="I23" s="65"/>
      <c r="J23" s="65"/>
      <c r="K23" s="65"/>
      <c r="L23" s="65"/>
      <c r="M23" s="62"/>
    </row>
    <row r="24" spans="1:13" s="7" customFormat="1" ht="16.5" customHeight="1" thickBot="1" x14ac:dyDescent="0.25">
      <c r="A24" s="6"/>
      <c r="B24" s="19"/>
      <c r="C24" s="47"/>
      <c r="D24" s="47"/>
      <c r="E24" s="47"/>
      <c r="F24" s="47"/>
      <c r="G24" s="36"/>
      <c r="H24" s="48"/>
      <c r="I24" s="48"/>
      <c r="J24" s="48"/>
      <c r="K24" s="48"/>
      <c r="L24" s="48"/>
      <c r="M24" s="38"/>
    </row>
    <row r="25" spans="1:13" s="7" customFormat="1" ht="42.75" customHeight="1" x14ac:dyDescent="0.2">
      <c r="A25" s="93" t="s">
        <v>17</v>
      </c>
      <c r="B25" s="20" t="s">
        <v>10</v>
      </c>
      <c r="C25" s="49">
        <v>116</v>
      </c>
      <c r="D25" s="49">
        <v>46</v>
      </c>
      <c r="E25" s="49">
        <v>95</v>
      </c>
      <c r="F25" s="49">
        <v>320</v>
      </c>
      <c r="G25" s="28">
        <f t="shared" ref="G25:G27" si="2">SUM(C25:F25)</f>
        <v>577</v>
      </c>
      <c r="H25" s="49"/>
      <c r="I25" s="49">
        <v>214</v>
      </c>
      <c r="J25" s="49">
        <v>115</v>
      </c>
      <c r="K25" s="49">
        <v>46</v>
      </c>
      <c r="L25" s="49">
        <v>95</v>
      </c>
      <c r="M25" s="29">
        <f t="shared" ref="M25:M30" si="3">SUM(I25:L25)</f>
        <v>470</v>
      </c>
    </row>
    <row r="26" spans="1:13" s="7" customFormat="1" ht="42.75" customHeight="1" x14ac:dyDescent="0.2">
      <c r="A26" s="94"/>
      <c r="B26" s="13" t="s">
        <v>11</v>
      </c>
      <c r="C26" s="50">
        <v>143</v>
      </c>
      <c r="D26" s="50">
        <v>97</v>
      </c>
      <c r="E26" s="50">
        <v>161</v>
      </c>
      <c r="F26" s="50">
        <v>354</v>
      </c>
      <c r="G26" s="31">
        <f t="shared" si="2"/>
        <v>755</v>
      </c>
      <c r="H26" s="50"/>
      <c r="I26" s="50">
        <v>230</v>
      </c>
      <c r="J26" s="50">
        <v>143</v>
      </c>
      <c r="K26" s="50">
        <v>97</v>
      </c>
      <c r="L26" s="50">
        <v>161</v>
      </c>
      <c r="M26" s="32">
        <f t="shared" si="3"/>
        <v>631</v>
      </c>
    </row>
    <row r="27" spans="1:13" s="7" customFormat="1" ht="42.75" customHeight="1" x14ac:dyDescent="0.2">
      <c r="A27" s="94"/>
      <c r="B27" s="13" t="s">
        <v>12</v>
      </c>
      <c r="C27" s="51">
        <f>85195+2261.73</f>
        <v>87456.73</v>
      </c>
      <c r="D27" s="51">
        <f>2409.54+31001.45</f>
        <v>33410.99</v>
      </c>
      <c r="E27" s="51">
        <f>4302.72+27531.7</f>
        <v>31834.420000000002</v>
      </c>
      <c r="F27" s="51">
        <f>2305.54+35209.36</f>
        <v>37514.9</v>
      </c>
      <c r="G27" s="34">
        <f t="shared" si="2"/>
        <v>190217.04</v>
      </c>
      <c r="H27" s="50"/>
      <c r="I27" s="66"/>
      <c r="J27" s="66"/>
      <c r="K27" s="66"/>
      <c r="L27" s="66"/>
      <c r="M27" s="62"/>
    </row>
    <row r="28" spans="1:13" s="7" customFormat="1" ht="16.5" customHeight="1" thickBot="1" x14ac:dyDescent="0.25">
      <c r="A28" s="95"/>
      <c r="B28" s="21"/>
      <c r="C28" s="52"/>
      <c r="D28" s="52"/>
      <c r="E28" s="52"/>
      <c r="F28" s="52"/>
      <c r="G28" s="36"/>
      <c r="H28" s="53"/>
      <c r="I28" s="53"/>
      <c r="J28" s="53"/>
      <c r="K28" s="53"/>
      <c r="L28" s="53"/>
      <c r="M28" s="38"/>
    </row>
    <row r="29" spans="1:13" s="7" customFormat="1" ht="42.75" customHeight="1" x14ac:dyDescent="0.2">
      <c r="A29" s="108" t="s">
        <v>18</v>
      </c>
      <c r="B29" s="22" t="s">
        <v>10</v>
      </c>
      <c r="C29" s="54">
        <v>525</v>
      </c>
      <c r="D29" s="54">
        <v>170</v>
      </c>
      <c r="E29" s="54">
        <v>193</v>
      </c>
      <c r="F29" s="54">
        <v>465</v>
      </c>
      <c r="G29" s="28">
        <f>SUM(C29:F29)</f>
        <v>1353</v>
      </c>
      <c r="H29" s="54"/>
      <c r="I29" s="54">
        <v>534</v>
      </c>
      <c r="J29" s="54">
        <v>525</v>
      </c>
      <c r="K29" s="54">
        <v>170</v>
      </c>
      <c r="L29" s="54">
        <v>193</v>
      </c>
      <c r="M29" s="29">
        <f t="shared" si="3"/>
        <v>1422</v>
      </c>
    </row>
    <row r="30" spans="1:13" s="7" customFormat="1" ht="42.75" customHeight="1" x14ac:dyDescent="0.2">
      <c r="A30" s="109"/>
      <c r="B30" s="11" t="s">
        <v>11</v>
      </c>
      <c r="C30" s="55">
        <v>368</v>
      </c>
      <c r="D30" s="55">
        <f>172+21</f>
        <v>193</v>
      </c>
      <c r="E30" s="55">
        <v>234</v>
      </c>
      <c r="F30" s="55">
        <f>81+379</f>
        <v>460</v>
      </c>
      <c r="G30" s="31">
        <f>SUM(C30:F30)</f>
        <v>1255</v>
      </c>
      <c r="H30" s="55"/>
      <c r="I30" s="55">
        <v>389</v>
      </c>
      <c r="J30" s="55">
        <v>310</v>
      </c>
      <c r="K30" s="55">
        <v>172</v>
      </c>
      <c r="L30" s="55">
        <v>190</v>
      </c>
      <c r="M30" s="32">
        <f t="shared" si="3"/>
        <v>1061</v>
      </c>
    </row>
    <row r="31" spans="1:13" s="7" customFormat="1" ht="42.75" customHeight="1" x14ac:dyDescent="0.2">
      <c r="A31" s="109"/>
      <c r="B31" s="11" t="s">
        <v>19</v>
      </c>
      <c r="C31" s="56">
        <f>35647+28305</f>
        <v>63952</v>
      </c>
      <c r="D31" s="56">
        <f>4918+93965</f>
        <v>98883</v>
      </c>
      <c r="E31" s="56">
        <f>1137+32525</f>
        <v>33662</v>
      </c>
      <c r="F31" s="56">
        <f>9441.21+64881</f>
        <v>74322.209999999992</v>
      </c>
      <c r="G31" s="34">
        <f>SUM(C31:F31)</f>
        <v>270819.20999999996</v>
      </c>
      <c r="H31" s="55"/>
      <c r="I31" s="67"/>
      <c r="J31" s="67"/>
      <c r="K31" s="67"/>
      <c r="L31" s="67"/>
      <c r="M31" s="62"/>
    </row>
    <row r="32" spans="1:13" s="7" customFormat="1" ht="16.5" customHeight="1" thickBot="1" x14ac:dyDescent="0.25">
      <c r="A32" s="23"/>
      <c r="B32" s="24"/>
      <c r="C32" s="57"/>
      <c r="D32" s="57"/>
      <c r="E32" s="57"/>
      <c r="F32" s="57"/>
      <c r="G32" s="36"/>
      <c r="H32" s="58"/>
      <c r="I32" s="58"/>
      <c r="J32" s="58"/>
      <c r="K32" s="58"/>
      <c r="L32" s="58"/>
      <c r="M32" s="38"/>
    </row>
    <row r="33" spans="1:13" s="7" customFormat="1" ht="42.75" customHeight="1" x14ac:dyDescent="0.2">
      <c r="A33" s="96" t="s">
        <v>20</v>
      </c>
      <c r="B33" s="25" t="s">
        <v>10</v>
      </c>
      <c r="C33" s="27">
        <v>327</v>
      </c>
      <c r="D33" s="27">
        <v>93</v>
      </c>
      <c r="E33" s="27">
        <v>131</v>
      </c>
      <c r="F33" s="27"/>
      <c r="G33" s="28">
        <f>SUM(C33:F33)</f>
        <v>551</v>
      </c>
      <c r="H33" s="27"/>
      <c r="I33" s="27">
        <v>464</v>
      </c>
      <c r="J33" s="27">
        <v>327</v>
      </c>
      <c r="K33" s="27">
        <v>93</v>
      </c>
      <c r="L33" s="27">
        <v>131</v>
      </c>
      <c r="M33" s="29">
        <f t="shared" ref="M33:M34" si="4">SUM(I33:L33)</f>
        <v>1015</v>
      </c>
    </row>
    <row r="34" spans="1:13" s="7" customFormat="1" ht="42.75" customHeight="1" x14ac:dyDescent="0.2">
      <c r="A34" s="97"/>
      <c r="B34" s="12" t="s">
        <v>11</v>
      </c>
      <c r="C34" s="30">
        <v>374</v>
      </c>
      <c r="D34" s="30">
        <v>157</v>
      </c>
      <c r="E34" s="30">
        <v>179</v>
      </c>
      <c r="F34" s="30"/>
      <c r="G34" s="31">
        <f>SUM(C34:F34)</f>
        <v>710</v>
      </c>
      <c r="H34" s="30"/>
      <c r="I34" s="30">
        <v>379</v>
      </c>
      <c r="J34" s="30">
        <v>374</v>
      </c>
      <c r="K34" s="30">
        <v>157</v>
      </c>
      <c r="L34" s="30">
        <v>179</v>
      </c>
      <c r="M34" s="32">
        <f t="shared" si="4"/>
        <v>1089</v>
      </c>
    </row>
    <row r="35" spans="1:13" s="7" customFormat="1" ht="42.75" customHeight="1" x14ac:dyDescent="0.2">
      <c r="A35" s="97"/>
      <c r="B35" s="12" t="s">
        <v>19</v>
      </c>
      <c r="C35" s="33">
        <v>44713</v>
      </c>
      <c r="D35" s="33">
        <v>105245</v>
      </c>
      <c r="E35" s="33">
        <v>49119</v>
      </c>
      <c r="F35" s="33"/>
      <c r="G35" s="34">
        <f>SUM(C35:F35)</f>
        <v>199077</v>
      </c>
      <c r="H35" s="30"/>
      <c r="I35" s="63"/>
      <c r="J35" s="63"/>
      <c r="K35" s="63"/>
      <c r="L35" s="63"/>
      <c r="M35" s="62"/>
    </row>
    <row r="36" spans="1:13" s="7" customFormat="1" ht="16.5" customHeight="1" thickBot="1" x14ac:dyDescent="0.25">
      <c r="A36" s="98"/>
      <c r="B36" s="26"/>
      <c r="C36" s="35"/>
      <c r="D36" s="35"/>
      <c r="E36" s="35"/>
      <c r="F36" s="35"/>
      <c r="G36" s="36"/>
      <c r="H36" s="37"/>
      <c r="I36" s="37"/>
      <c r="J36" s="37"/>
      <c r="K36" s="37"/>
      <c r="L36" s="37"/>
      <c r="M36" s="38"/>
    </row>
  </sheetData>
  <mergeCells count="11">
    <mergeCell ref="A25:A28"/>
    <mergeCell ref="A33:A36"/>
    <mergeCell ref="A1:N2"/>
    <mergeCell ref="C3:F3"/>
    <mergeCell ref="I3:L3"/>
    <mergeCell ref="A5:A7"/>
    <mergeCell ref="A9:A11"/>
    <mergeCell ref="A29:A31"/>
    <mergeCell ref="A13:A15"/>
    <mergeCell ref="A17:A19"/>
    <mergeCell ref="A21:A23"/>
  </mergeCells>
  <phoneticPr fontId="2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a414dd3-436c-455f-aa00-f20577198e2c">
      <UserInfo>
        <DisplayName>Antoinette Johnston</DisplayName>
        <AccountId>948</AccountId>
        <AccountType/>
      </UserInfo>
      <UserInfo>
        <DisplayName>Maria Rosenquist</DisplayName>
        <AccountId>524</AccountId>
        <AccountType/>
      </UserInfo>
    </SharedWithUsers>
    <lcf76f155ced4ddcb4097134ff3c332f xmlns="6cb3ef5b-e0ea-47c8-bf7c-99f4bcff3286">
      <Terms xmlns="http://schemas.microsoft.com/office/infopath/2007/PartnerControls"/>
    </lcf76f155ced4ddcb4097134ff3c332f>
    <TaxCatchAll xmlns="cb29a2fa-b3f0-476b-895e-3ca208220c8c" xsi:nil="true"/>
    <PII xmlns="cb29a2fa-b3f0-476b-895e-3ca208220c8c">No</PII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BFF5595E64A840B348308264E146A2" ma:contentTypeVersion="19" ma:contentTypeDescription="Create a new document." ma:contentTypeScope="" ma:versionID="b9ee02951d03c75ecbb0659c1344c365">
  <xsd:schema xmlns:xsd="http://www.w3.org/2001/XMLSchema" xmlns:xs="http://www.w3.org/2001/XMLSchema" xmlns:p="http://schemas.microsoft.com/office/2006/metadata/properties" xmlns:ns2="cb29a2fa-b3f0-476b-895e-3ca208220c8c" xmlns:ns3="6cb3ef5b-e0ea-47c8-bf7c-99f4bcff3286" xmlns:ns4="ca414dd3-436c-455f-aa00-f20577198e2c" targetNamespace="http://schemas.microsoft.com/office/2006/metadata/properties" ma:root="true" ma:fieldsID="8843509dfe59bb7f4334e1090064ddf0" ns2:_="" ns3:_="" ns4:_="">
    <xsd:import namespace="cb29a2fa-b3f0-476b-895e-3ca208220c8c"/>
    <xsd:import namespace="6cb3ef5b-e0ea-47c8-bf7c-99f4bcff3286"/>
    <xsd:import namespace="ca414dd3-436c-455f-aa00-f20577198e2c"/>
    <xsd:element name="properties">
      <xsd:complexType>
        <xsd:sequence>
          <xsd:element name="documentManagement">
            <xsd:complexType>
              <xsd:all>
                <xsd:element ref="ns2:PII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29a2fa-b3f0-476b-895e-3ca208220c8c" elementFormDefault="qualified">
    <xsd:import namespace="http://schemas.microsoft.com/office/2006/documentManagement/types"/>
    <xsd:import namespace="http://schemas.microsoft.com/office/infopath/2007/PartnerControls"/>
    <xsd:element name="PII" ma:index="8" nillable="true" ma:displayName="PII" ma:default="Yes" ma:format="Dropdown" ma:indexed="true" ma:internalName="PII">
      <xsd:simpleType>
        <xsd:restriction base="dms:Choice">
          <xsd:enumeration value="Yes"/>
          <xsd:enumeration value="No"/>
          <xsd:enumeration value="Special Category Data"/>
        </xsd:restriction>
      </xsd:simpleType>
    </xsd:element>
    <xsd:element name="TaxCatchAll" ma:index="24" nillable="true" ma:displayName="Taxonomy Catch All Column" ma:hidden="true" ma:list="{f0e38b83-84ac-4c47-ae18-018950e62eef}" ma:internalName="TaxCatchAll" ma:showField="CatchAllData" ma:web="cb29a2fa-b3f0-476b-895e-3ca208220c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b3ef5b-e0ea-47c8-bf7c-99f4bcff32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272ab1a-0e6e-4bdc-a9fc-65a848ae050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414dd3-436c-455f-aa00-f20577198e2c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0AEE52-0BBF-4F2E-8172-AA5AAEFB4DBC}">
  <ds:schemaRefs>
    <ds:schemaRef ds:uri="http://purl.org/dc/elements/1.1/"/>
    <ds:schemaRef ds:uri="http://schemas.microsoft.com/office/2006/metadata/properties"/>
    <ds:schemaRef ds:uri="cb29a2fa-b3f0-476b-895e-3ca208220c8c"/>
    <ds:schemaRef ds:uri="http://purl.org/dc/terms/"/>
    <ds:schemaRef ds:uri="http://schemas.microsoft.com/office/2006/documentManagement/types"/>
    <ds:schemaRef ds:uri="6cb3ef5b-e0ea-47c8-bf7c-99f4bcff3286"/>
    <ds:schemaRef ds:uri="ca414dd3-436c-455f-aa00-f20577198e2c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16F2F86-FC96-48E5-828E-5D3C55EA38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DF229B-27D0-44F9-A17B-B6A3218BF7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29a2fa-b3f0-476b-895e-3ca208220c8c"/>
    <ds:schemaRef ds:uri="6cb3ef5b-e0ea-47c8-bf7c-99f4bcff3286"/>
    <ds:schemaRef ds:uri="ca414dd3-436c-455f-aa00-f20577198e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Pothole repairs - updated February 2025</dc:title>
  <dc:subject/>
  <dc:creator>Dell027014984</dc:creator>
  <cp:keywords/>
  <dc:description/>
  <cp:lastModifiedBy>Maria Rosenquist</cp:lastModifiedBy>
  <cp:revision/>
  <dcterms:created xsi:type="dcterms:W3CDTF">2021-11-10T15:07:43Z</dcterms:created>
  <dcterms:modified xsi:type="dcterms:W3CDTF">2025-02-26T11:47:06Z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0x010100D7BFF5595E64A840B348308264E146A2</vt:lpwstr>
  </property>
  <property fmtid="{D5CDD505-2E9C-101B-9397-08002B2CF9AE}" pid="3" name="PII">
    <vt:lpwstr>No</vt:lpwstr>
  </property>
  <property fmtid="{D5CDD505-2E9C-101B-9397-08002B2CF9AE}" pid="4" name="MediaServiceImageTags">
    <vt:lpwstr/>
  </property>
</Properties>
</file>