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fcouncil-my.sharepoint.com/personal/pauline_beavis_bracknell-forest_gov_uk/Documents/Documents/FDrive/pdfs/"/>
    </mc:Choice>
  </mc:AlternateContent>
  <xr:revisionPtr revIDLastSave="0" documentId="8_{8D70CE9B-8C1A-4463-8A15-50685AB1424F}" xr6:coauthVersionLast="47" xr6:coauthVersionMax="47" xr10:uidLastSave="{00000000-0000-0000-0000-000000000000}"/>
  <bookViews>
    <workbookView xWindow="-110" yWindow="-110" windowWidth="19420" windowHeight="10300" xr2:uid="{41AE1F96-22C3-4F25-B8BE-AF65CB12CD4E}"/>
  </bookViews>
  <sheets>
    <sheet name="July 25" sheetId="2" r:id="rId1"/>
  </sheets>
  <definedNames>
    <definedName name="_xlnm._FilterDatabase" localSheetId="0" hidden="1">'July 25'!$A$1:$G$149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D22" i="2"/>
  <c r="B43" i="2"/>
  <c r="D43" i="2"/>
  <c r="B44" i="2"/>
  <c r="D44" i="2"/>
  <c r="B45" i="2"/>
  <c r="D45" i="2"/>
  <c r="B53" i="2"/>
  <c r="D53" i="2"/>
  <c r="B55" i="2"/>
  <c r="D55" i="2"/>
  <c r="B64" i="2"/>
  <c r="D64" i="2"/>
  <c r="B118" i="2"/>
  <c r="D118" i="2"/>
  <c r="B121" i="2"/>
  <c r="D121" i="2"/>
  <c r="B124" i="2"/>
  <c r="D124" i="2"/>
  <c r="F124" i="2"/>
  <c r="B144" i="2"/>
  <c r="D144" i="2"/>
  <c r="D149" i="2"/>
  <c r="B149" i="2"/>
  <c r="D148" i="2"/>
  <c r="B148" i="2"/>
  <c r="E147" i="2"/>
  <c r="D147" i="2"/>
  <c r="B147" i="2"/>
  <c r="D146" i="2"/>
  <c r="B146" i="2"/>
  <c r="E145" i="2"/>
  <c r="D145" i="2"/>
  <c r="B145" i="2"/>
  <c r="F143" i="2"/>
  <c r="D142" i="2"/>
  <c r="B142" i="2"/>
  <c r="D141" i="2"/>
  <c r="B141" i="2"/>
  <c r="D140" i="2"/>
  <c r="B140" i="2"/>
  <c r="D139" i="2"/>
  <c r="B139" i="2"/>
  <c r="D138" i="2"/>
  <c r="B138" i="2"/>
  <c r="D137" i="2"/>
  <c r="B137" i="2"/>
  <c r="D136" i="2"/>
  <c r="B136" i="2"/>
  <c r="D135" i="2"/>
  <c r="B135" i="2"/>
  <c r="D134" i="2"/>
  <c r="B134" i="2"/>
  <c r="D133" i="2"/>
  <c r="B133" i="2"/>
  <c r="D132" i="2"/>
  <c r="B132" i="2"/>
  <c r="D130" i="2"/>
  <c r="B130" i="2"/>
  <c r="F128" i="2"/>
  <c r="D128" i="2"/>
  <c r="B128" i="2"/>
  <c r="D127" i="2"/>
  <c r="B127" i="2"/>
  <c r="D126" i="2"/>
  <c r="B126" i="2"/>
  <c r="F125" i="2"/>
  <c r="D125" i="2"/>
  <c r="B125" i="2"/>
  <c r="D123" i="2"/>
  <c r="B123" i="2"/>
  <c r="D122" i="2"/>
  <c r="B122" i="2"/>
  <c r="D120" i="2"/>
  <c r="B120" i="2"/>
  <c r="D119" i="2"/>
  <c r="B119" i="2"/>
  <c r="D117" i="2"/>
  <c r="B117" i="2"/>
  <c r="D116" i="2"/>
  <c r="B116" i="2"/>
  <c r="D115" i="2"/>
  <c r="B115" i="2"/>
  <c r="D113" i="2"/>
  <c r="B113" i="2"/>
  <c r="D112" i="2"/>
  <c r="B112" i="2"/>
  <c r="D111" i="2"/>
  <c r="B111" i="2"/>
  <c r="F110" i="2"/>
  <c r="D110" i="2"/>
  <c r="B110" i="2"/>
  <c r="D109" i="2"/>
  <c r="B109" i="2"/>
  <c r="D108" i="2"/>
  <c r="B108" i="2"/>
  <c r="D107" i="2"/>
  <c r="B107" i="2"/>
  <c r="D106" i="2"/>
  <c r="B106" i="2"/>
  <c r="D104" i="2"/>
  <c r="B104" i="2"/>
  <c r="D103" i="2"/>
  <c r="B103" i="2"/>
  <c r="E101" i="2"/>
  <c r="D101" i="2"/>
  <c r="B101" i="2"/>
  <c r="D98" i="2"/>
  <c r="B98" i="2"/>
  <c r="D97" i="2"/>
  <c r="B97" i="2"/>
  <c r="D96" i="2"/>
  <c r="B96" i="2"/>
  <c r="D95" i="2"/>
  <c r="B95" i="2"/>
  <c r="D94" i="2"/>
  <c r="B94" i="2"/>
  <c r="D93" i="2"/>
  <c r="B93" i="2"/>
  <c r="B91" i="2"/>
  <c r="D90" i="2"/>
  <c r="B90" i="2"/>
  <c r="D89" i="2"/>
  <c r="B89" i="2"/>
  <c r="D88" i="2"/>
  <c r="B88" i="2"/>
  <c r="D87" i="2"/>
  <c r="B87" i="2"/>
  <c r="D85" i="2"/>
  <c r="B85" i="2"/>
  <c r="D84" i="2"/>
  <c r="B84" i="2"/>
  <c r="D83" i="2"/>
  <c r="B83" i="2"/>
  <c r="E82" i="2"/>
  <c r="D82" i="2"/>
  <c r="B82" i="2"/>
  <c r="D81" i="2"/>
  <c r="B81" i="2"/>
  <c r="D80" i="2"/>
  <c r="B80" i="2"/>
  <c r="D79" i="2"/>
  <c r="B79" i="2"/>
  <c r="D78" i="2"/>
  <c r="B78" i="2"/>
  <c r="F77" i="2"/>
  <c r="D77" i="2"/>
  <c r="B77" i="2"/>
  <c r="D76" i="2"/>
  <c r="B76" i="2"/>
  <c r="D75" i="2"/>
  <c r="B75" i="2"/>
  <c r="D74" i="2"/>
  <c r="B74" i="2"/>
  <c r="D73" i="2"/>
  <c r="B73" i="2"/>
  <c r="D72" i="2"/>
  <c r="B72" i="2"/>
  <c r="D71" i="2"/>
  <c r="B71" i="2"/>
  <c r="F70" i="2"/>
  <c r="D70" i="2"/>
  <c r="B70" i="2"/>
  <c r="F69" i="2"/>
  <c r="D69" i="2"/>
  <c r="B69" i="2"/>
  <c r="F68" i="2"/>
  <c r="D68" i="2"/>
  <c r="B68" i="2"/>
  <c r="F67" i="2"/>
  <c r="D67" i="2"/>
  <c r="B67" i="2"/>
  <c r="D66" i="2"/>
  <c r="B66" i="2"/>
  <c r="D65" i="2"/>
  <c r="B65" i="2"/>
  <c r="D63" i="2"/>
  <c r="B63" i="2"/>
  <c r="D62" i="2"/>
  <c r="B62" i="2"/>
  <c r="D61" i="2"/>
  <c r="B61" i="2"/>
  <c r="D60" i="2"/>
  <c r="B60" i="2"/>
  <c r="D59" i="2"/>
  <c r="B59" i="2"/>
  <c r="D58" i="2"/>
  <c r="B58" i="2"/>
  <c r="D57" i="2"/>
  <c r="B57" i="2"/>
  <c r="D56" i="2"/>
  <c r="B56" i="2"/>
  <c r="D54" i="2"/>
  <c r="B54" i="2"/>
  <c r="D52" i="2"/>
  <c r="B52" i="2"/>
  <c r="D51" i="2"/>
  <c r="B51" i="2"/>
  <c r="D50" i="2"/>
  <c r="B50" i="2"/>
  <c r="D49" i="2"/>
  <c r="B49" i="2"/>
  <c r="D48" i="2"/>
  <c r="B48" i="2"/>
  <c r="D47" i="2"/>
  <c r="B47" i="2"/>
  <c r="D46" i="2"/>
  <c r="B46" i="2"/>
  <c r="D42" i="2"/>
  <c r="B42" i="2"/>
  <c r="E41" i="2"/>
  <c r="D41" i="2"/>
  <c r="B41" i="2"/>
  <c r="D40" i="2"/>
  <c r="B40" i="2"/>
  <c r="D39" i="2"/>
  <c r="B39" i="2"/>
  <c r="F38" i="2"/>
  <c r="D38" i="2"/>
  <c r="B38" i="2"/>
  <c r="F37" i="2"/>
  <c r="D37" i="2"/>
  <c r="B37" i="2"/>
  <c r="D36" i="2"/>
  <c r="B36" i="2"/>
  <c r="D35" i="2"/>
  <c r="B35" i="2"/>
  <c r="D34" i="2"/>
  <c r="B34" i="2"/>
  <c r="D33" i="2"/>
  <c r="B33" i="2"/>
  <c r="D32" i="2"/>
  <c r="B32" i="2"/>
  <c r="F31" i="2"/>
  <c r="D31" i="2"/>
  <c r="B31" i="2"/>
  <c r="F30" i="2"/>
  <c r="D30" i="2"/>
  <c r="B30" i="2"/>
  <c r="D29" i="2"/>
  <c r="B29" i="2"/>
  <c r="D28" i="2"/>
  <c r="B28" i="2"/>
  <c r="D27" i="2"/>
  <c r="B27" i="2"/>
  <c r="D26" i="2"/>
  <c r="B26" i="2"/>
  <c r="D21" i="2"/>
  <c r="B21" i="2"/>
  <c r="E20" i="2"/>
  <c r="D20" i="2"/>
  <c r="B20" i="2"/>
  <c r="D19" i="2"/>
  <c r="B19" i="2"/>
  <c r="D18" i="2"/>
  <c r="B18" i="2"/>
  <c r="D17" i="2"/>
  <c r="B17" i="2"/>
  <c r="D16" i="2"/>
  <c r="B16" i="2"/>
  <c r="D15" i="2"/>
  <c r="B15" i="2"/>
  <c r="D14" i="2"/>
  <c r="B14" i="2"/>
  <c r="D13" i="2"/>
  <c r="B13" i="2"/>
  <c r="D12" i="2"/>
  <c r="B12" i="2"/>
  <c r="D11" i="2"/>
  <c r="B11" i="2"/>
  <c r="D10" i="2"/>
  <c r="B10" i="2"/>
  <c r="D9" i="2"/>
  <c r="B9" i="2"/>
  <c r="D8" i="2"/>
  <c r="B8" i="2"/>
  <c r="D7" i="2"/>
  <c r="B7" i="2"/>
  <c r="D6" i="2"/>
  <c r="B6" i="2"/>
  <c r="D5" i="2"/>
  <c r="B5" i="2"/>
  <c r="D4" i="2"/>
  <c r="B4" i="2"/>
  <c r="D3" i="2"/>
  <c r="B3" i="2"/>
  <c r="D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Fong Chin</author>
  </authors>
  <commentList>
    <comment ref="E50" authorId="0" shapeId="0" xr:uid="{C0FF75B7-047D-4AFE-8E77-B246CBC2D263}">
      <text>
        <r>
          <rPr>
            <sz val="11"/>
            <color theme="1"/>
            <rFont val="Aptos Narrow"/>
            <family val="2"/>
            <scheme val="minor"/>
          </rPr>
          <t>Fong Chin:
£31,000 funded by Bracknell Forest
£30,000 funded by Better Care Fund</t>
        </r>
      </text>
    </comment>
  </commentList>
</comments>
</file>

<file path=xl/sharedStrings.xml><?xml version="1.0" encoding="utf-8"?>
<sst xmlns="http://schemas.openxmlformats.org/spreadsheetml/2006/main" count="395" uniqueCount="362">
  <si>
    <t>Contract title</t>
  </si>
  <si>
    <t>Contract start date</t>
  </si>
  <si>
    <t>Contract end date (with full extension if applicable)</t>
  </si>
  <si>
    <t>Review dates</t>
  </si>
  <si>
    <t>Supplier 1: name</t>
  </si>
  <si>
    <t>Pavement conditions surveys</t>
  </si>
  <si>
    <t>31/03/2029</t>
  </si>
  <si>
    <t>£100,000</t>
  </si>
  <si>
    <t>PTS</t>
  </si>
  <si>
    <t>Bus services (call-off contracts under framework)</t>
  </si>
  <si>
    <t>31/07/2028</t>
  </si>
  <si>
    <t>Thames Valley Buses</t>
  </si>
  <si>
    <t>Highway maintenance and works</t>
  </si>
  <si>
    <t>30/09/2028</t>
  </si>
  <si>
    <t>Ringway Infratsructure Services</t>
  </si>
  <si>
    <t>Clear Chanel</t>
  </si>
  <si>
    <t>Bikeability cycle training</t>
  </si>
  <si>
    <t>31/08/2025</t>
  </si>
  <si>
    <t>£40,000</t>
  </si>
  <si>
    <t>£120,000</t>
  </si>
  <si>
    <t>Avanti Cycling</t>
  </si>
  <si>
    <t>Carrigeway assessment  and modelling system</t>
  </si>
  <si>
    <t>Causeway</t>
  </si>
  <si>
    <t>Street gazatteer annual licence and support</t>
  </si>
  <si>
    <t>Streetworks data publishing and management system</t>
  </si>
  <si>
    <t>Smoking Cessation (2023 - 2026)</t>
  </si>
  <si>
    <t>Solutions4health</t>
  </si>
  <si>
    <t xml:space="preserve">Health Checks </t>
  </si>
  <si>
    <t>GP practices in Bracknell Forest</t>
  </si>
  <si>
    <t>Legionella</t>
  </si>
  <si>
    <t>Airtech Ltd</t>
  </si>
  <si>
    <t xml:space="preserve">Life Safety Systems </t>
  </si>
  <si>
    <t>Churches Fire Security Limited</t>
  </si>
  <si>
    <t>Heating, Ventilation and Air Conditioning Service (HVAC)</t>
  </si>
  <si>
    <t>31/7/2028</t>
  </si>
  <si>
    <t>Tencer Ltd</t>
  </si>
  <si>
    <t>Corporate Cleaning Contract</t>
  </si>
  <si>
    <t>YBC</t>
  </si>
  <si>
    <t>Bulk Print Service</t>
  </si>
  <si>
    <t>31/10/2025</t>
  </si>
  <si>
    <t>£150,000</t>
  </si>
  <si>
    <t>Wokingham Borogh Council</t>
  </si>
  <si>
    <t>Intruder Alarms</t>
  </si>
  <si>
    <t>31/03/2026</t>
  </si>
  <si>
    <t>£19,175.00</t>
  </si>
  <si>
    <t>£95,875.00</t>
  </si>
  <si>
    <t>Security Controls System</t>
  </si>
  <si>
    <t>Commercial Waste</t>
  </si>
  <si>
    <t>Suez</t>
  </si>
  <si>
    <t>Sexual and Reproductive Health Services - 2024 to 2026</t>
  </si>
  <si>
    <t>BHFT</t>
  </si>
  <si>
    <t>Long-Acting Reversible Contraception (LARC) on behalf of 3 LAs (Braknell Forest, Slough &amp; RBWM) in Berkshire East (2024-2026)</t>
  </si>
  <si>
    <t>GPs in Berkshire East</t>
  </si>
  <si>
    <t>The Healthy Child Programme comprising of:
Health Visiting Service (0-5)
School Nursing (5-19)
National Child Measurement Programme (2024 - 2029)</t>
  </si>
  <si>
    <t xml:space="preserve">Berkshire Healthcare NHS Foundation trust </t>
  </si>
  <si>
    <t>31.03.2020</t>
  </si>
  <si>
    <t>31.03.2023</t>
  </si>
  <si>
    <t xml:space="preserve">Property Electricity </t>
  </si>
  <si>
    <t>31.03.2021</t>
  </si>
  <si>
    <t>31.03.2026</t>
  </si>
  <si>
    <t>31.03.2024</t>
  </si>
  <si>
    <t>Framework Agreement (CCS)</t>
  </si>
  <si>
    <t xml:space="preserve">Property Gas </t>
  </si>
  <si>
    <t xml:space="preserve">Property Water  </t>
  </si>
  <si>
    <t>17.12.2025</t>
  </si>
  <si>
    <t>£1,622,000.00</t>
  </si>
  <si>
    <t>Framework Agreement (Laser)</t>
  </si>
  <si>
    <t>Bracknell Forest Vision 2050</t>
  </si>
  <si>
    <t>Inner Circle Consulting Ltd</t>
  </si>
  <si>
    <t>Second class postal service</t>
  </si>
  <si>
    <t>Whistl</t>
  </si>
  <si>
    <t>NHS ENGLAND SOUTH-EAST RETROSPECTIVE SPECIALIST PORTFOLIO REGIONAL DEVELOPMENT PROGRAMME: Bracknell Forest commissioned this on behalf of SE local authority public health teams, NHS and OHID</t>
  </si>
  <si>
    <t>POPULATION HEALTH LTD</t>
  </si>
  <si>
    <t>Multi-Disciplinary Framework</t>
  </si>
  <si>
    <t>30/06/2035</t>
  </si>
  <si>
    <t>£1,200,000</t>
  </si>
  <si>
    <t>£12,000,000.00</t>
  </si>
  <si>
    <t>AtkinsRealis</t>
  </si>
  <si>
    <t>Liability Insurance</t>
  </si>
  <si>
    <t>RMP</t>
  </si>
  <si>
    <t>Environmental Liability</t>
  </si>
  <si>
    <t>Chubb European Group Ltd</t>
  </si>
  <si>
    <t>Risk Management Partners</t>
  </si>
  <si>
    <t xml:space="preserve">Commercial Property Insurance </t>
  </si>
  <si>
    <t>Motor Insurance</t>
  </si>
  <si>
    <t>Leasehold Property Insruance</t>
  </si>
  <si>
    <t>Protector Insurance</t>
  </si>
  <si>
    <t>Banking Services </t>
  </si>
  <si>
    <t>30/04/2034</t>
  </si>
  <si>
    <t>Lloyds TSB </t>
  </si>
  <si>
    <t>Duplicate Payment Software </t>
  </si>
  <si>
    <t>31/01/2028</t>
  </si>
  <si>
    <t>Fiscal Technologies </t>
  </si>
  <si>
    <t>Credit Checking</t>
  </si>
  <si>
    <t>Creditsafe</t>
  </si>
  <si>
    <t>HR/Payroll System </t>
  </si>
  <si>
    <t>Midland Software – Itrent </t>
  </si>
  <si>
    <t>Occupational Health  </t>
  </si>
  <si>
    <t>Cordell Health Ltd</t>
  </si>
  <si>
    <t>Staff Support / Counselling  </t>
  </si>
  <si>
    <t>Vivup </t>
  </si>
  <si>
    <t>Employee Assistance;/Counselling</t>
  </si>
  <si>
    <t>SME HCI Ltd (Trading as Vivup Ltd)</t>
  </si>
  <si>
    <t>Neutral Agency Vendor</t>
  </si>
  <si>
    <t>The Impellum Group (Trading as Comensura)</t>
  </si>
  <si>
    <t>Contract for staff e-learning platform</t>
  </si>
  <si>
    <t>Learning Pool</t>
  </si>
  <si>
    <t>Amazon Business</t>
  </si>
  <si>
    <t>Amazon </t>
  </si>
  <si>
    <t xml:space="preserve">NEC Software Solutions </t>
  </si>
  <si>
    <t>Corporate Property Insurance</t>
  </si>
  <si>
    <t>Accommodation Based Housing Related Support Services</t>
  </si>
  <si>
    <t>£524,862.45</t>
  </si>
  <si>
    <t>Look Ahead</t>
  </si>
  <si>
    <t>Universal Youth Work Provision - Grant</t>
  </si>
  <si>
    <t>31/08/2027</t>
  </si>
  <si>
    <t>£255,180.00</t>
  </si>
  <si>
    <t>Berkshire Youth</t>
  </si>
  <si>
    <t>Youth Support Wildridings (Lottery Funded Contract)</t>
  </si>
  <si>
    <t>31/05/2026</t>
  </si>
  <si>
    <t>£85,630.00</t>
  </si>
  <si>
    <t>Youth Counselling</t>
  </si>
  <si>
    <t>Youthline</t>
  </si>
  <si>
    <t>Home Visiting Family Support Service</t>
  </si>
  <si>
    <t>Homestart</t>
  </si>
  <si>
    <t>Kids Play and Leisure Holiday and Saturday Club</t>
  </si>
  <si>
    <t xml:space="preserve"> £159,993.60</t>
  </si>
  <si>
    <t xml:space="preserve"> £799,968.00</t>
  </si>
  <si>
    <t>KIDS</t>
  </si>
  <si>
    <t>£80,000</t>
  </si>
  <si>
    <t xml:space="preserve">Advocacy </t>
  </si>
  <si>
    <t xml:space="preserve">The Advocacy People </t>
  </si>
  <si>
    <t>Berkshire Community Equipment Service</t>
  </si>
  <si>
    <t>NRS</t>
  </si>
  <si>
    <t>Home from Hospital Service</t>
  </si>
  <si>
    <t>Age UK Berkshire</t>
  </si>
  <si>
    <t>Heathlands</t>
  </si>
  <si>
    <t>Windsar Care</t>
  </si>
  <si>
    <t>HomeCare Framework</t>
  </si>
  <si>
    <t>Framework (10 Suppliers)</t>
  </si>
  <si>
    <t>Supported Living Framework</t>
  </si>
  <si>
    <t>Framework (29 Suppliers)</t>
  </si>
  <si>
    <t>Sensory support for CYP in schools</t>
  </si>
  <si>
    <t>31/08/28</t>
  </si>
  <si>
    <t>Berkshire Sensory Consortium (Hosted by RBWM - Achieving for Children)</t>
  </si>
  <si>
    <t>South East Mediation Service Framework - Hosted by East Sussex Council</t>
  </si>
  <si>
    <t>Global Mediation</t>
  </si>
  <si>
    <t>Healthwatch</t>
  </si>
  <si>
    <t>31/12/2025</t>
  </si>
  <si>
    <t>Help and Care</t>
  </si>
  <si>
    <t>Mind of My Own - child's voice application</t>
  </si>
  <si>
    <t>Mind of my Own</t>
  </si>
  <si>
    <t>For the Supply and Maintenance of:
Electronic Homecare Monitoring and Scheduling Solutions</t>
  </si>
  <si>
    <t>£26,566.38</t>
  </si>
  <si>
    <t>HAS Technology Limited</t>
  </si>
  <si>
    <t>South Central IFA Framework</t>
  </si>
  <si>
    <t>Hosted Southampton City Council</t>
  </si>
  <si>
    <t>Children's Residential Care Framework</t>
  </si>
  <si>
    <r>
      <t xml:space="preserve">AV 1 Telepresence </t>
    </r>
    <r>
      <rPr>
        <sz val="12"/>
        <color rgb="FF000000"/>
        <rFont val="Calibri"/>
        <family val="2"/>
      </rPr>
      <t>Robots</t>
    </r>
  </si>
  <si>
    <t>No Isolation </t>
  </si>
  <si>
    <t>Mother and baby housing/support</t>
  </si>
  <si>
    <t>Life</t>
  </si>
  <si>
    <t>Adopt Thames Valley - regional adoption agency</t>
  </si>
  <si>
    <t>Oxfordshire county council</t>
  </si>
  <si>
    <t>Out of Service hours emergency duty team</t>
  </si>
  <si>
    <t>Bracknell Forest Council</t>
  </si>
  <si>
    <t>Caravan maintenance and managing short lets outside of school holidays</t>
  </si>
  <si>
    <t>Bond Holiday Lets Ltd</t>
  </si>
  <si>
    <t>Can(Do) Onlne Traded Services Platform</t>
  </si>
  <si>
    <t>Frontline Data</t>
  </si>
  <si>
    <t>Temporary Accommodation compliance, Void and Reactive Maintenance Contract</t>
  </si>
  <si>
    <t>£10,000</t>
  </si>
  <si>
    <t>Domestic abuse refuge and outreach service</t>
  </si>
  <si>
    <t>£675,073.00</t>
  </si>
  <si>
    <t>Berkshire Women's Aid (BWA)</t>
  </si>
  <si>
    <t xml:space="preserve">Community-based IDVA and outreach support </t>
  </si>
  <si>
    <t>Accommodation Based Support</t>
  </si>
  <si>
    <t>31/08/2030</t>
  </si>
  <si>
    <t>Lookahead</t>
  </si>
  <si>
    <t>Safe accommodation outreach</t>
  </si>
  <si>
    <t>Safe accommodation furniture fund</t>
  </si>
  <si>
    <t>Software licence, support and maintenance services for youth justice team</t>
  </si>
  <si>
    <t>CACI Limited</t>
  </si>
  <si>
    <t>£27,300</t>
  </si>
  <si>
    <t>LIFE</t>
  </si>
  <si>
    <t xml:space="preserve"> Early Help Data Warehouse Solution </t>
  </si>
  <si>
    <t>28/10/2027</t>
  </si>
  <si>
    <t>£137,200</t>
  </si>
  <si>
    <t>Simpson Associates</t>
  </si>
  <si>
    <t>PROVISION OF STAIRLIFTS, STEP LIFTS, INCLINED PLATFORM LIFTS, VERTICAL THROUGH FLOOR LIFTS AND CEILING TRACK HOISTS</t>
  </si>
  <si>
    <t>30/6/26</t>
  </si>
  <si>
    <t xml:space="preserve">Lot 1	Seated Stairlifts - Stannah
Lot 2	Perch Stair lifts - Norse
Lot 3	Step lifts - Premier
Lot 4	Inclined Platform Lifts	- Dolphin
Lot 5	Vertical Through-floor Lifts - Premier
Lot 6	Ceiling Track Hoists -Direct Health
</t>
  </si>
  <si>
    <t>Revenues &amp; Benefits Enotifications - CItizens Access Benefits (CA-B)</t>
  </si>
  <si>
    <t>31/07/2025</t>
  </si>
  <si>
    <t>£4,788.00</t>
  </si>
  <si>
    <t>£43,937.23</t>
  </si>
  <si>
    <t>SALT training/support for schools for CWSW</t>
  </si>
  <si>
    <t>Symbol</t>
  </si>
  <si>
    <t>Elevate tracking and reporting system (support)</t>
  </si>
  <si>
    <t xml:space="preserve">The Access Group </t>
  </si>
  <si>
    <t>Attendance Monitoring  - LA</t>
  </si>
  <si>
    <t>Studybugs</t>
  </si>
  <si>
    <t xml:space="preserve">ARC Saas - Alarm Receiving Centre (ARC) server as a service, call handling platform for emergency alarms and out of hours functions </t>
  </si>
  <si>
    <t>23/05/2026</t>
  </si>
  <si>
    <t>£90,000.00</t>
  </si>
  <si>
    <t>£270,000.00</t>
  </si>
  <si>
    <t xml:space="preserve">Enovation Group </t>
  </si>
  <si>
    <t>Purchasing of Keysafes</t>
  </si>
  <si>
    <t>01.07.2024</t>
  </si>
  <si>
    <t>01.07.2028</t>
  </si>
  <si>
    <t>01.07.2026</t>
  </si>
  <si>
    <t>Supra Ltd</t>
  </si>
  <si>
    <t>LA Fostering SE R&amp;R project DFE funded</t>
  </si>
  <si>
    <t>Netready</t>
  </si>
  <si>
    <t>S19 Exclusion Provision</t>
  </si>
  <si>
    <t>Cranbury College/ Maiden Erlegh Trust</t>
  </si>
  <si>
    <t>Environmental Monitoring of Closed Landfill Sites</t>
  </si>
  <si>
    <t>31/12/2032</t>
  </si>
  <si>
    <t>Initial</t>
  </si>
  <si>
    <t>Abritras</t>
  </si>
  <si>
    <t>Civica</t>
  </si>
  <si>
    <t>AutoCAD</t>
  </si>
  <si>
    <t>Cadline</t>
  </si>
  <si>
    <t>Elections Management / EROS</t>
  </si>
  <si>
    <t>25.09.21</t>
  </si>
  <si>
    <t xml:space="preserve"> 25.09.26</t>
  </si>
  <si>
    <t xml:space="preserve"> 25.09.24</t>
  </si>
  <si>
    <t>IDOX</t>
  </si>
  <si>
    <t>Cisco network device support</t>
  </si>
  <si>
    <t>Kubus</t>
  </si>
  <si>
    <t>Confirm</t>
  </si>
  <si>
    <t>Brightly Software</t>
  </si>
  <si>
    <t>Cyber security and Data Protection training</t>
  </si>
  <si>
    <t>CC2I</t>
  </si>
  <si>
    <t>Deep Freeze (reboot to restore technology)</t>
  </si>
  <si>
    <t>Faronics</t>
  </si>
  <si>
    <t>Drupal hosting</t>
  </si>
  <si>
    <t>Webcurl</t>
  </si>
  <si>
    <t>Drupal support and maintenance</t>
  </si>
  <si>
    <t>Modern.gov  / Issue Manager</t>
  </si>
  <si>
    <t>26.02.26</t>
  </si>
  <si>
    <t>26.02.24</t>
  </si>
  <si>
    <t>Capita</t>
  </si>
  <si>
    <t>Registrars Booking</t>
  </si>
  <si>
    <t>01.06.22</t>
  </si>
  <si>
    <t>30.09.25</t>
  </si>
  <si>
    <t>30.09.23</t>
  </si>
  <si>
    <t>Stopford</t>
  </si>
  <si>
    <t>Connectivity (HCSN,LAN,WAN, Fibre)</t>
  </si>
  <si>
    <t>British Telecom</t>
  </si>
  <si>
    <t>FME</t>
  </si>
  <si>
    <t>01.04.22</t>
  </si>
  <si>
    <t>31.03.26</t>
  </si>
  <si>
    <t>31.03.24</t>
  </si>
  <si>
    <t>Miso</t>
  </si>
  <si>
    <t>Formulate Licence, support and maintenance</t>
  </si>
  <si>
    <t>Imosphere</t>
  </si>
  <si>
    <t>Fortinet firewall support (to end of product support life)</t>
  </si>
  <si>
    <t>Freshservice ( ICT Service Management tool (ITIL compliant), HR and FM tennancies)</t>
  </si>
  <si>
    <t>23.03.24</t>
  </si>
  <si>
    <t>23.03.27</t>
  </si>
  <si>
    <t>23.03.25</t>
  </si>
  <si>
    <t>Freshworks</t>
  </si>
  <si>
    <t>Dell</t>
  </si>
  <si>
    <t>IT Policy System</t>
  </si>
  <si>
    <t>Protocol Policy</t>
  </si>
  <si>
    <t>Liberty Converse &amp; Connect</t>
  </si>
  <si>
    <t>Netcall</t>
  </si>
  <si>
    <t>Liberty Create</t>
  </si>
  <si>
    <t>Library Management System</t>
  </si>
  <si>
    <t>Education Software Services</t>
  </si>
  <si>
    <t>Library public lending (books)</t>
  </si>
  <si>
    <t>Askews &amp; Holts Library Service (via CBC)</t>
  </si>
  <si>
    <t>ME expansion for Dell EMC ME424 (including 4 years ProSupport)</t>
  </si>
  <si>
    <t>Microsoft 365 backup (Acronis Cyber Protect)</t>
  </si>
  <si>
    <t>Insight</t>
  </si>
  <si>
    <t>Microsoft 365 Licensing (Enterprise)</t>
  </si>
  <si>
    <t>Phoenix Ltd</t>
  </si>
  <si>
    <t>Mosaic</t>
  </si>
  <si>
    <t>01.04.24</t>
  </si>
  <si>
    <t>The Access Group</t>
  </si>
  <si>
    <t>Waste Collection</t>
  </si>
  <si>
    <t>Street Cleansing</t>
  </si>
  <si>
    <t>Krinkels UK (formerly CLL)</t>
  </si>
  <si>
    <t>Grounds Maintenance</t>
  </si>
  <si>
    <t>Waste Disposal</t>
  </si>
  <si>
    <t>FCC (re3)</t>
  </si>
  <si>
    <t>Roundabout Sponsorship</t>
  </si>
  <si>
    <t>CP Media</t>
  </si>
  <si>
    <t>Car parking management &amp; enforcement</t>
  </si>
  <si>
    <t>NSL</t>
  </si>
  <si>
    <t>Leisure</t>
  </si>
  <si>
    <t>Everyone Active</t>
  </si>
  <si>
    <t>Public Protection Partnership</t>
  </si>
  <si>
    <t>West Berkshire Council</t>
  </si>
  <si>
    <t>Emergency Planning Unit</t>
  </si>
  <si>
    <t>31/03/2028</t>
  </si>
  <si>
    <t>£800,000</t>
  </si>
  <si>
    <t>The Avenue car park</t>
  </si>
  <si>
    <t>Canada Life</t>
  </si>
  <si>
    <t xml:space="preserve">Parking machines credit card payments </t>
  </si>
  <si>
    <t>30/6/2028</t>
  </si>
  <si>
    <t>Planet Mechant Services  (was 3C)</t>
  </si>
  <si>
    <t xml:space="preserve">Parking machines maintenance </t>
  </si>
  <si>
    <t>Scheidt &amp; Bachmann</t>
  </si>
  <si>
    <t>Flowbird</t>
  </si>
  <si>
    <t>Cem &amp; Crem cleaning contract</t>
  </si>
  <si>
    <t>Clean Ups</t>
  </si>
  <si>
    <t>MS Teams Telephony</t>
  </si>
  <si>
    <t>31/09/2021</t>
  </si>
  <si>
    <t>31/09/2028</t>
  </si>
  <si>
    <t>31/09/2026</t>
  </si>
  <si>
    <t>Cisilion</t>
  </si>
  <si>
    <t xml:space="preserve">Domestic solar </t>
  </si>
  <si>
    <t>iChoosr</t>
  </si>
  <si>
    <t>ONE Education System</t>
  </si>
  <si>
    <t>31.05.21</t>
  </si>
  <si>
    <t>31.05.26</t>
  </si>
  <si>
    <t>31.05.24</t>
  </si>
  <si>
    <t>Consultation and Engagement Services Framework</t>
  </si>
  <si>
    <t>Project Centre Ltd (call off contract)</t>
  </si>
  <si>
    <t>PARIS</t>
  </si>
  <si>
    <t>XL-Print</t>
  </si>
  <si>
    <t>Payment transaction system (PAY360)</t>
  </si>
  <si>
    <t>PCI-DSS compliant card processing</t>
  </si>
  <si>
    <t>Eckoh UK Limited</t>
  </si>
  <si>
    <t>Princh wireless printing (public)</t>
  </si>
  <si>
    <t>Princh</t>
  </si>
  <si>
    <t>PRINTERLOGIC (printer admin tool)</t>
  </si>
  <si>
    <t>Vasion</t>
  </si>
  <si>
    <t>Provision of self service kiosks and technology assisted opening in libraries (including CCTV)</t>
  </si>
  <si>
    <t>Bibliotheca</t>
  </si>
  <si>
    <t>Reactive/Proactive support for specialist ICT services</t>
  </si>
  <si>
    <t>Phoenix Software Limited</t>
  </si>
  <si>
    <t>Search, analyse and visualisation tool</t>
  </si>
  <si>
    <t>£121, 356.00</t>
  </si>
  <si>
    <t>Splunk</t>
  </si>
  <si>
    <t>Server room maintenance/management</t>
  </si>
  <si>
    <t>Future-Tech</t>
  </si>
  <si>
    <t>Solarwinds Orion network monitoring tool</t>
  </si>
  <si>
    <t>Treasury Management</t>
  </si>
  <si>
    <t>01.06.21</t>
  </si>
  <si>
    <t>01.06.26</t>
  </si>
  <si>
    <t>01.06.24</t>
  </si>
  <si>
    <t>Logo Tech</t>
  </si>
  <si>
    <t>Planning Data, Public Access, Document, Building Control, Land Charges</t>
  </si>
  <si>
    <t>Arcus Global Limited</t>
  </si>
  <si>
    <t>Vmware for on-prem servers</t>
  </si>
  <si>
    <t>Corporate Performance Management System</t>
  </si>
  <si>
    <t>InPhase</t>
  </si>
  <si>
    <t>Thriving Communities Evaluation Framework</t>
  </si>
  <si>
    <t>Co-Lab (NHS Hampshire &amp; Isle of Wight</t>
  </si>
  <si>
    <t>collectionHQ library data analytics to provide librarians with a toolset that supports efficient, effective, and evidence-based collection management</t>
  </si>
  <si>
    <t>Bridgeall Libraries</t>
  </si>
  <si>
    <t>Specialist printing for Electoral Services</t>
  </si>
  <si>
    <t>Civica Election Services Limited</t>
  </si>
  <si>
    <t xml:space="preserve">£164,293.33
</t>
  </si>
  <si>
    <t xml:space="preserve">£657,173.31
</t>
  </si>
  <si>
    <t>Bus shelter provision and maintenance (concession)</t>
  </si>
  <si>
    <t>Berkshire Mechanical Services</t>
  </si>
  <si>
    <t>Total Contract Value</t>
  </si>
  <si>
    <t>Annual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</si>
</sst>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&quot;£&quot;#,##0"/>
    <numFmt numFmtId="166" formatCode="dd/mm/yyyy;@"/>
    <numFmt numFmtId="167" formatCode="_-[$£-809]* #,##0.00_-;\-[$£-809]* #,##0.00_-;_-[$£-809]* &quot;-&quot;??_-;_-@_-"/>
    <numFmt numFmtId="168" formatCode="&quot;$&quot;#,##0.00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ptos Narrow"/>
      <family val="2"/>
      <scheme val="minor"/>
    </font>
    <font>
      <sz val="12"/>
      <color rgb="FF000000"/>
      <name val="Calibri"/>
      <family val="2"/>
    </font>
    <font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Aptos Narrow"/>
      <family val="2"/>
      <scheme val="minor"/>
    </font>
    <font>
      <sz val="11"/>
      <color rgb="FF000000"/>
      <name val="Arial"/>
      <family val="2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6" fontId="11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8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6" fontId="0" fillId="0" borderId="0" xfId="0" applyNumberFormat="1"/>
    <xf numFmtId="164" fontId="3" fillId="0" borderId="1" xfId="1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6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5" fillId="0" borderId="0" xfId="0" applyNumberFormat="1" applyFont="1" applyAlignment="1">
      <alignment horizontal="center" vertical="center"/>
    </xf>
    <xf numFmtId="2" fontId="3" fillId="0" borderId="5" xfId="0" applyNumberFormat="1" applyFont="1" applyBorder="1" applyAlignment="1">
      <alignment horizontal="center" wrapText="1"/>
    </xf>
    <xf numFmtId="14" fontId="0" fillId="0" borderId="8" xfId="0" applyNumberFormat="1" applyBorder="1"/>
    <xf numFmtId="4" fontId="3" fillId="0" borderId="1" xfId="0" applyNumberFormat="1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166" fontId="3" fillId="0" borderId="5" xfId="0" applyNumberFormat="1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14" fontId="3" fillId="0" borderId="5" xfId="0" applyNumberFormat="1" applyFont="1" applyBorder="1" applyAlignment="1">
      <alignment horizontal="center" wrapText="1"/>
    </xf>
    <xf numFmtId="6" fontId="3" fillId="0" borderId="5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8" fontId="3" fillId="0" borderId="5" xfId="0" applyNumberFormat="1" applyFont="1" applyBorder="1" applyAlignment="1">
      <alignment horizontal="center" vertical="center" wrapText="1"/>
    </xf>
    <xf numFmtId="6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8" fillId="0" borderId="2" xfId="0" applyFont="1" applyBorder="1" applyAlignment="1">
      <alignment wrapText="1"/>
    </xf>
    <xf numFmtId="166" fontId="3" fillId="0" borderId="3" xfId="0" applyNumberFormat="1" applyFont="1" applyBorder="1" applyAlignment="1">
      <alignment vertical="center" wrapText="1"/>
    </xf>
    <xf numFmtId="166" fontId="0" fillId="0" borderId="10" xfId="0" applyNumberFormat="1" applyBorder="1"/>
    <xf numFmtId="164" fontId="3" fillId="0" borderId="3" xfId="0" applyNumberFormat="1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58652-8F65-498B-9057-33EE618D6698}">
  <dimension ref="A1:G149"/>
  <sheetViews>
    <sheetView tabSelected="1" workbookViewId="0"/>
  </sheetViews>
  <sheetFormatPr defaultRowHeight="14.25" x14ac:dyDescent="0.2"/>
  <cols>
    <col min="1" max="1" width="44" customWidth="1"/>
    <col min="2" max="2" width="17.25" customWidth="1"/>
    <col min="3" max="3" width="18.625" customWidth="1"/>
    <col min="4" max="4" width="17.375" customWidth="1"/>
    <col min="5" max="5" width="17.75" customWidth="1"/>
    <col min="6" max="6" width="23.125" customWidth="1"/>
    <col min="7" max="7" width="35.125" customWidth="1"/>
  </cols>
  <sheetData>
    <row r="1" spans="1:7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361</v>
      </c>
      <c r="F1" s="2" t="s">
        <v>360</v>
      </c>
      <c r="G1" s="2" t="s">
        <v>4</v>
      </c>
    </row>
    <row r="2" spans="1:7" ht="15.75" x14ac:dyDescent="0.2">
      <c r="A2" s="3" t="s">
        <v>5</v>
      </c>
      <c r="B2" s="4">
        <f>C2-365*6</f>
        <v>45018</v>
      </c>
      <c r="C2" s="4" t="s">
        <v>6</v>
      </c>
      <c r="D2" s="5">
        <f>C2-365*2</f>
        <v>46478</v>
      </c>
      <c r="E2" s="6" t="s">
        <v>7</v>
      </c>
      <c r="F2" s="6">
        <v>600000</v>
      </c>
      <c r="G2" s="3" t="s">
        <v>8</v>
      </c>
    </row>
    <row r="3" spans="1:7" ht="15.75" x14ac:dyDescent="0.2">
      <c r="A3" s="3" t="s">
        <v>9</v>
      </c>
      <c r="B3" s="4">
        <f>C3-365*5</f>
        <v>45140</v>
      </c>
      <c r="C3" s="4" t="s">
        <v>10</v>
      </c>
      <c r="D3" s="5">
        <f t="shared" ref="D3:D45" si="0">C3-365*2</f>
        <v>46235</v>
      </c>
      <c r="E3" s="7">
        <v>1000000</v>
      </c>
      <c r="F3" s="8">
        <v>5000000</v>
      </c>
      <c r="G3" s="3" t="s">
        <v>11</v>
      </c>
    </row>
    <row r="4" spans="1:7" ht="15.75" x14ac:dyDescent="0.2">
      <c r="A4" s="9" t="s">
        <v>12</v>
      </c>
      <c r="B4" s="4">
        <f>C4-365*14</f>
        <v>41916</v>
      </c>
      <c r="C4" s="4" t="s">
        <v>13</v>
      </c>
      <c r="D4" s="5">
        <f t="shared" si="0"/>
        <v>46296</v>
      </c>
      <c r="E4" s="6">
        <v>10000000</v>
      </c>
      <c r="F4" s="6">
        <v>140000000</v>
      </c>
      <c r="G4" s="3" t="s">
        <v>14</v>
      </c>
    </row>
    <row r="5" spans="1:7" ht="31.5" x14ac:dyDescent="0.2">
      <c r="A5" s="10" t="s">
        <v>358</v>
      </c>
      <c r="B5" s="4">
        <f>C5-365*25</f>
        <v>36987</v>
      </c>
      <c r="C5" s="4">
        <v>46112</v>
      </c>
      <c r="D5" s="5">
        <f t="shared" si="0"/>
        <v>45382</v>
      </c>
      <c r="E5" s="12">
        <v>0</v>
      </c>
      <c r="F5" s="12">
        <v>0</v>
      </c>
      <c r="G5" s="11" t="s">
        <v>15</v>
      </c>
    </row>
    <row r="6" spans="1:7" ht="15.75" x14ac:dyDescent="0.2">
      <c r="A6" s="3" t="s">
        <v>16</v>
      </c>
      <c r="B6" s="4">
        <f>C6-365*3</f>
        <v>44805</v>
      </c>
      <c r="C6" s="4" t="s">
        <v>17</v>
      </c>
      <c r="D6" s="5">
        <f t="shared" si="0"/>
        <v>45170</v>
      </c>
      <c r="E6" s="3" t="s">
        <v>18</v>
      </c>
      <c r="F6" s="3" t="s">
        <v>19</v>
      </c>
      <c r="G6" s="3" t="s">
        <v>20</v>
      </c>
    </row>
    <row r="7" spans="1:7" ht="15.75" x14ac:dyDescent="0.2">
      <c r="A7" s="3" t="s">
        <v>21</v>
      </c>
      <c r="B7" s="4">
        <f>C7-365*1.667</f>
        <v>45868.544999999998</v>
      </c>
      <c r="C7" s="4">
        <v>46477</v>
      </c>
      <c r="D7" s="5">
        <f t="shared" si="0"/>
        <v>45747</v>
      </c>
      <c r="E7" s="13">
        <v>37000</v>
      </c>
      <c r="F7" s="13">
        <v>70000</v>
      </c>
      <c r="G7" s="3" t="s">
        <v>22</v>
      </c>
    </row>
    <row r="8" spans="1:7" ht="15.75" x14ac:dyDescent="0.2">
      <c r="A8" s="14" t="s">
        <v>23</v>
      </c>
      <c r="B8" s="4">
        <f>C8-365*1</f>
        <v>45657</v>
      </c>
      <c r="C8" s="4">
        <v>46022</v>
      </c>
      <c r="D8" s="5">
        <f t="shared" si="0"/>
        <v>45292</v>
      </c>
      <c r="E8" s="15">
        <v>5000</v>
      </c>
      <c r="F8" s="15">
        <v>5000</v>
      </c>
      <c r="G8" s="14" t="s">
        <v>22</v>
      </c>
    </row>
    <row r="9" spans="1:7" ht="31.5" x14ac:dyDescent="0.2">
      <c r="A9" s="3" t="s">
        <v>24</v>
      </c>
      <c r="B9" s="4">
        <f>C9-365*2</f>
        <v>45747</v>
      </c>
      <c r="C9" s="4">
        <v>46477</v>
      </c>
      <c r="D9" s="5">
        <f t="shared" si="0"/>
        <v>45747</v>
      </c>
      <c r="E9" s="13">
        <v>47265</v>
      </c>
      <c r="F9" s="13">
        <v>108163</v>
      </c>
      <c r="G9" s="3" t="s">
        <v>22</v>
      </c>
    </row>
    <row r="10" spans="1:7" ht="15.75" x14ac:dyDescent="0.2">
      <c r="A10" s="3" t="s">
        <v>25</v>
      </c>
      <c r="B10" s="4">
        <f>C10-365*3</f>
        <v>45017</v>
      </c>
      <c r="C10" s="4">
        <v>46112</v>
      </c>
      <c r="D10" s="5">
        <f t="shared" si="0"/>
        <v>45382</v>
      </c>
      <c r="E10" s="7">
        <v>108000</v>
      </c>
      <c r="F10" s="7">
        <v>324000</v>
      </c>
      <c r="G10" s="3" t="s">
        <v>26</v>
      </c>
    </row>
    <row r="11" spans="1:7" ht="15.75" x14ac:dyDescent="0.2">
      <c r="A11" s="3" t="s">
        <v>27</v>
      </c>
      <c r="B11" s="4">
        <f>C11-365*3</f>
        <v>45382</v>
      </c>
      <c r="C11" s="4">
        <v>46477</v>
      </c>
      <c r="D11" s="5">
        <f t="shared" si="0"/>
        <v>45747</v>
      </c>
      <c r="E11" s="7">
        <v>110000</v>
      </c>
      <c r="F11" s="7">
        <v>330000</v>
      </c>
      <c r="G11" s="3" t="s">
        <v>28</v>
      </c>
    </row>
    <row r="12" spans="1:7" ht="15.75" x14ac:dyDescent="0.2">
      <c r="A12" s="3" t="s">
        <v>29</v>
      </c>
      <c r="B12" s="17">
        <f>C12-365*5</f>
        <v>45413</v>
      </c>
      <c r="C12" s="18">
        <v>47238</v>
      </c>
      <c r="D12" s="5">
        <f t="shared" si="0"/>
        <v>46508</v>
      </c>
      <c r="E12" s="6">
        <v>38673</v>
      </c>
      <c r="F12" s="6">
        <v>193365</v>
      </c>
      <c r="G12" s="6" t="s">
        <v>30</v>
      </c>
    </row>
    <row r="13" spans="1:7" ht="15.75" x14ac:dyDescent="0.2">
      <c r="A13" s="3" t="s">
        <v>31</v>
      </c>
      <c r="B13" s="17">
        <f>C13-365*5</f>
        <v>45201</v>
      </c>
      <c r="C13" s="18">
        <v>47026</v>
      </c>
      <c r="D13" s="5">
        <f t="shared" si="0"/>
        <v>46296</v>
      </c>
      <c r="E13" s="6">
        <v>45454.75</v>
      </c>
      <c r="F13" s="6">
        <v>227273.75</v>
      </c>
      <c r="G13" s="3" t="s">
        <v>32</v>
      </c>
    </row>
    <row r="14" spans="1:7" ht="31.5" x14ac:dyDescent="0.2">
      <c r="A14" s="3" t="s">
        <v>33</v>
      </c>
      <c r="B14" s="17">
        <f>C14-365*5</f>
        <v>45140</v>
      </c>
      <c r="C14" s="18" t="s">
        <v>34</v>
      </c>
      <c r="D14" s="5">
        <f t="shared" si="0"/>
        <v>46235</v>
      </c>
      <c r="E14" s="6">
        <v>65091.7</v>
      </c>
      <c r="F14" s="6">
        <v>325458.5</v>
      </c>
      <c r="G14" s="3" t="s">
        <v>35</v>
      </c>
    </row>
    <row r="15" spans="1:7" ht="15.75" x14ac:dyDescent="0.2">
      <c r="A15" s="3" t="s">
        <v>36</v>
      </c>
      <c r="B15" s="17">
        <f>C15-365*5</f>
        <v>45231</v>
      </c>
      <c r="C15" s="16">
        <v>47056</v>
      </c>
      <c r="D15" s="5">
        <f t="shared" si="0"/>
        <v>46326</v>
      </c>
      <c r="E15" s="6">
        <v>1090000</v>
      </c>
      <c r="F15" s="6">
        <v>7000000</v>
      </c>
      <c r="G15" s="3" t="s">
        <v>37</v>
      </c>
    </row>
    <row r="16" spans="1:7" ht="15.75" x14ac:dyDescent="0.2">
      <c r="A16" s="3" t="s">
        <v>38</v>
      </c>
      <c r="B16" s="17">
        <f>C16-365*2</f>
        <v>45231</v>
      </c>
      <c r="C16" s="18" t="s">
        <v>39</v>
      </c>
      <c r="D16" s="5">
        <f t="shared" si="0"/>
        <v>45231</v>
      </c>
      <c r="E16" s="6">
        <v>75000</v>
      </c>
      <c r="F16" s="6" t="s">
        <v>40</v>
      </c>
      <c r="G16" s="6" t="s">
        <v>41</v>
      </c>
    </row>
    <row r="17" spans="1:7" ht="15.75" x14ac:dyDescent="0.2">
      <c r="A17" s="20" t="s">
        <v>42</v>
      </c>
      <c r="B17" s="17">
        <f>C17-365*5</f>
        <v>44287</v>
      </c>
      <c r="C17" s="21" t="s">
        <v>43</v>
      </c>
      <c r="D17" s="5">
        <f t="shared" si="0"/>
        <v>45382</v>
      </c>
      <c r="E17" s="21" t="s">
        <v>44</v>
      </c>
      <c r="F17" s="21" t="s">
        <v>45</v>
      </c>
      <c r="G17" s="21" t="s">
        <v>46</v>
      </c>
    </row>
    <row r="18" spans="1:7" ht="15.75" x14ac:dyDescent="0.2">
      <c r="A18" s="3" t="s">
        <v>47</v>
      </c>
      <c r="B18" s="17">
        <f>C18-365*2</f>
        <v>45330</v>
      </c>
      <c r="C18" s="16">
        <v>46060</v>
      </c>
      <c r="D18" s="5">
        <f t="shared" si="0"/>
        <v>45330</v>
      </c>
      <c r="E18" s="13">
        <v>6000</v>
      </c>
      <c r="F18" s="13">
        <v>12000</v>
      </c>
      <c r="G18" s="3" t="s">
        <v>48</v>
      </c>
    </row>
    <row r="19" spans="1:7" ht="15.75" x14ac:dyDescent="0.2">
      <c r="A19" s="3" t="s">
        <v>47</v>
      </c>
      <c r="B19" s="17">
        <f>C19-365*2</f>
        <v>45330</v>
      </c>
      <c r="C19" s="16">
        <v>46060</v>
      </c>
      <c r="D19" s="5">
        <f t="shared" si="0"/>
        <v>45330</v>
      </c>
      <c r="E19" s="13">
        <v>6000</v>
      </c>
      <c r="F19" s="13">
        <v>12000</v>
      </c>
      <c r="G19" s="3" t="s">
        <v>48</v>
      </c>
    </row>
    <row r="20" spans="1:7" ht="31.5" x14ac:dyDescent="0.2">
      <c r="A20" s="3" t="s">
        <v>49</v>
      </c>
      <c r="B20" s="17">
        <f>C20-365*5</f>
        <v>44378</v>
      </c>
      <c r="C20" s="16">
        <v>46203</v>
      </c>
      <c r="D20" s="5">
        <f t="shared" si="0"/>
        <v>45473</v>
      </c>
      <c r="E20" s="7">
        <f>F20/2</f>
        <v>2232592.5</v>
      </c>
      <c r="F20" s="7">
        <v>4465185</v>
      </c>
      <c r="G20" s="3" t="s">
        <v>50</v>
      </c>
    </row>
    <row r="21" spans="1:7" ht="47.25" x14ac:dyDescent="0.2">
      <c r="A21" s="3" t="s">
        <v>51</v>
      </c>
      <c r="B21" s="17">
        <f>C21-365*5</f>
        <v>44652</v>
      </c>
      <c r="C21" s="16">
        <v>46477</v>
      </c>
      <c r="D21" s="5">
        <f t="shared" si="0"/>
        <v>45747</v>
      </c>
      <c r="E21" s="6">
        <v>290000</v>
      </c>
      <c r="F21" s="6">
        <v>870000</v>
      </c>
      <c r="G21" s="3" t="s">
        <v>52</v>
      </c>
    </row>
    <row r="22" spans="1:7" ht="78.75" x14ac:dyDescent="0.2">
      <c r="A22" s="3" t="s">
        <v>53</v>
      </c>
      <c r="B22" s="17">
        <f>C22-365*5</f>
        <v>46027</v>
      </c>
      <c r="C22" s="16">
        <v>47852</v>
      </c>
      <c r="D22" s="5">
        <f t="shared" si="0"/>
        <v>47122</v>
      </c>
      <c r="E22" s="6">
        <v>1681318.6872792349</v>
      </c>
      <c r="F22" s="6">
        <v>11769230.810954643</v>
      </c>
      <c r="G22" s="3" t="s">
        <v>54</v>
      </c>
    </row>
    <row r="23" spans="1:7" ht="15.75" x14ac:dyDescent="0.2">
      <c r="A23" s="23" t="s">
        <v>57</v>
      </c>
      <c r="B23" s="17" t="s">
        <v>58</v>
      </c>
      <c r="C23" s="25" t="s">
        <v>59</v>
      </c>
      <c r="D23" s="5" t="s">
        <v>60</v>
      </c>
      <c r="E23" s="95">
        <v>1420000</v>
      </c>
      <c r="F23" s="27">
        <v>7100000</v>
      </c>
      <c r="G23" s="24" t="s">
        <v>61</v>
      </c>
    </row>
    <row r="24" spans="1:7" ht="15.75" x14ac:dyDescent="0.2">
      <c r="A24" s="28" t="s">
        <v>62</v>
      </c>
      <c r="B24" s="17" t="s">
        <v>58</v>
      </c>
      <c r="C24" s="25" t="s">
        <v>59</v>
      </c>
      <c r="D24" s="5" t="s">
        <v>60</v>
      </c>
      <c r="E24" s="95">
        <v>580000</v>
      </c>
      <c r="F24" s="29">
        <v>2900000</v>
      </c>
      <c r="G24" s="25" t="s">
        <v>61</v>
      </c>
    </row>
    <row r="25" spans="1:7" ht="15.75" x14ac:dyDescent="0.2">
      <c r="A25" s="28" t="s">
        <v>63</v>
      </c>
      <c r="B25" s="17" t="s">
        <v>55</v>
      </c>
      <c r="C25" s="25" t="s">
        <v>64</v>
      </c>
      <c r="D25" s="5" t="s">
        <v>56</v>
      </c>
      <c r="E25" s="95">
        <v>324400</v>
      </c>
      <c r="F25" s="25" t="s">
        <v>65</v>
      </c>
      <c r="G25" s="25" t="s">
        <v>66</v>
      </c>
    </row>
    <row r="26" spans="1:7" ht="15.75" x14ac:dyDescent="0.2">
      <c r="A26" s="30" t="s">
        <v>67</v>
      </c>
      <c r="B26" s="17">
        <f>C26-365*5</f>
        <v>44073</v>
      </c>
      <c r="C26" s="31">
        <v>45898</v>
      </c>
      <c r="D26" s="5">
        <f t="shared" si="0"/>
        <v>45168</v>
      </c>
      <c r="E26" s="32">
        <v>70000</v>
      </c>
      <c r="F26" s="32">
        <v>70000</v>
      </c>
      <c r="G26" s="30" t="s">
        <v>68</v>
      </c>
    </row>
    <row r="27" spans="1:7" ht="15.75" x14ac:dyDescent="0.2">
      <c r="A27" s="3" t="s">
        <v>69</v>
      </c>
      <c r="B27" s="17">
        <f>C27-365*5</f>
        <v>44306</v>
      </c>
      <c r="C27" s="16">
        <v>46131</v>
      </c>
      <c r="D27" s="5">
        <f t="shared" si="0"/>
        <v>45401</v>
      </c>
      <c r="E27" s="6">
        <v>74000</v>
      </c>
      <c r="F27" s="6">
        <v>315000</v>
      </c>
      <c r="G27" s="3" t="s">
        <v>70</v>
      </c>
    </row>
    <row r="28" spans="1:7" ht="78.75" x14ac:dyDescent="0.2">
      <c r="A28" s="3" t="s">
        <v>71</v>
      </c>
      <c r="B28" s="17">
        <f>C28-365*1</f>
        <v>45777</v>
      </c>
      <c r="C28" s="16">
        <v>46142</v>
      </c>
      <c r="D28" s="5">
        <f t="shared" si="0"/>
        <v>45412</v>
      </c>
      <c r="E28" s="6">
        <v>20000</v>
      </c>
      <c r="F28" s="6">
        <v>20000</v>
      </c>
      <c r="G28" s="3" t="s">
        <v>72</v>
      </c>
    </row>
    <row r="29" spans="1:7" ht="15.75" x14ac:dyDescent="0.25">
      <c r="A29" s="33" t="s">
        <v>73</v>
      </c>
      <c r="B29" s="17">
        <f>C29-365*5</f>
        <v>47665</v>
      </c>
      <c r="C29" s="99" t="s">
        <v>74</v>
      </c>
      <c r="D29" s="5">
        <f t="shared" si="0"/>
        <v>48760</v>
      </c>
      <c r="E29" s="34" t="s">
        <v>75</v>
      </c>
      <c r="F29" s="34" t="s">
        <v>76</v>
      </c>
      <c r="G29" s="34" t="s">
        <v>77</v>
      </c>
    </row>
    <row r="30" spans="1:7" ht="15.75" x14ac:dyDescent="0.2">
      <c r="A30" s="3" t="s">
        <v>78</v>
      </c>
      <c r="B30" s="31">
        <f>C30-365*11</f>
        <v>42462</v>
      </c>
      <c r="C30" s="16">
        <v>46477</v>
      </c>
      <c r="D30" s="5">
        <f t="shared" si="0"/>
        <v>45747</v>
      </c>
      <c r="E30" s="32">
        <v>208835</v>
      </c>
      <c r="F30" s="32">
        <f>200000*7</f>
        <v>1400000</v>
      </c>
      <c r="G30" s="30" t="s">
        <v>79</v>
      </c>
    </row>
    <row r="31" spans="1:7" ht="15.75" x14ac:dyDescent="0.2">
      <c r="A31" s="3" t="s">
        <v>80</v>
      </c>
      <c r="B31" s="31">
        <f>C31-365*10</f>
        <v>43378</v>
      </c>
      <c r="C31" s="31">
        <v>47028</v>
      </c>
      <c r="D31" s="5">
        <f t="shared" si="0"/>
        <v>46298</v>
      </c>
      <c r="E31" s="32">
        <v>9917</v>
      </c>
      <c r="F31" s="32">
        <f>9917*10</f>
        <v>99170</v>
      </c>
      <c r="G31" s="30" t="s">
        <v>81</v>
      </c>
    </row>
    <row r="32" spans="1:7" ht="15.75" x14ac:dyDescent="0.2">
      <c r="A32" s="3" t="s">
        <v>85</v>
      </c>
      <c r="B32" s="31">
        <f>C32-365*11</f>
        <v>43193</v>
      </c>
      <c r="C32" s="31">
        <v>47208</v>
      </c>
      <c r="D32" s="5">
        <f t="shared" si="0"/>
        <v>46478</v>
      </c>
      <c r="E32" s="32">
        <v>35000</v>
      </c>
      <c r="F32" s="32">
        <v>245000</v>
      </c>
      <c r="G32" s="30" t="s">
        <v>86</v>
      </c>
    </row>
    <row r="33" spans="1:7" ht="15.75" x14ac:dyDescent="0.2">
      <c r="A33" s="3" t="s">
        <v>87</v>
      </c>
      <c r="B33" s="31">
        <f>C33-365*10</f>
        <v>45414</v>
      </c>
      <c r="C33" s="3" t="s">
        <v>88</v>
      </c>
      <c r="D33" s="5">
        <f t="shared" si="0"/>
        <v>48334</v>
      </c>
      <c r="E33" s="32">
        <v>16541</v>
      </c>
      <c r="F33" s="32">
        <v>34000</v>
      </c>
      <c r="G33" s="30" t="s">
        <v>89</v>
      </c>
    </row>
    <row r="34" spans="1:7" ht="15.75" x14ac:dyDescent="0.2">
      <c r="A34" s="3" t="s">
        <v>90</v>
      </c>
      <c r="B34" s="31">
        <f>C34-365*3</f>
        <v>45688</v>
      </c>
      <c r="C34" s="3" t="s">
        <v>91</v>
      </c>
      <c r="D34" s="5">
        <f t="shared" si="0"/>
        <v>46053</v>
      </c>
      <c r="E34" s="32">
        <v>31322.5</v>
      </c>
      <c r="F34" s="32">
        <v>93967.5</v>
      </c>
      <c r="G34" s="30" t="s">
        <v>92</v>
      </c>
    </row>
    <row r="35" spans="1:7" ht="15.75" x14ac:dyDescent="0.2">
      <c r="A35" s="3" t="s">
        <v>93</v>
      </c>
      <c r="B35" s="31">
        <f>C35-365*1</f>
        <v>45542</v>
      </c>
      <c r="C35" s="31">
        <v>45907</v>
      </c>
      <c r="D35" s="5">
        <f t="shared" si="0"/>
        <v>45177</v>
      </c>
      <c r="E35" s="32">
        <v>1300</v>
      </c>
      <c r="F35" s="32">
        <v>1300</v>
      </c>
      <c r="G35" s="30" t="s">
        <v>94</v>
      </c>
    </row>
    <row r="36" spans="1:7" ht="15.75" x14ac:dyDescent="0.2">
      <c r="A36" s="3" t="s">
        <v>95</v>
      </c>
      <c r="B36" s="31">
        <f>C36-365*11</f>
        <v>42372</v>
      </c>
      <c r="C36" s="16">
        <v>46387</v>
      </c>
      <c r="D36" s="5">
        <f t="shared" si="0"/>
        <v>45657</v>
      </c>
      <c r="E36" s="32">
        <v>35000</v>
      </c>
      <c r="F36" s="32">
        <v>140000</v>
      </c>
      <c r="G36" s="30" t="s">
        <v>96</v>
      </c>
    </row>
    <row r="37" spans="1:7" ht="15.75" x14ac:dyDescent="0.2">
      <c r="A37" s="9" t="s">
        <v>97</v>
      </c>
      <c r="B37" s="31">
        <f>C37-365*6</f>
        <v>45474</v>
      </c>
      <c r="C37" s="35">
        <v>47664</v>
      </c>
      <c r="D37" s="5">
        <f t="shared" si="0"/>
        <v>46934</v>
      </c>
      <c r="E37" s="36">
        <v>80000</v>
      </c>
      <c r="F37" s="36">
        <f>E37*6</f>
        <v>480000</v>
      </c>
      <c r="G37" s="37" t="s">
        <v>98</v>
      </c>
    </row>
    <row r="38" spans="1:7" ht="15.75" x14ac:dyDescent="0.2">
      <c r="A38" s="30" t="s">
        <v>99</v>
      </c>
      <c r="B38" s="31">
        <f>C38-365*5</f>
        <v>45474</v>
      </c>
      <c r="C38" s="16">
        <v>47299</v>
      </c>
      <c r="D38" s="5">
        <f t="shared" si="0"/>
        <v>46569</v>
      </c>
      <c r="E38" s="32">
        <v>30000</v>
      </c>
      <c r="F38" s="32">
        <f>E38*5</f>
        <v>150000</v>
      </c>
      <c r="G38" s="30" t="s">
        <v>100</v>
      </c>
    </row>
    <row r="39" spans="1:7" ht="15.75" x14ac:dyDescent="0.2">
      <c r="A39" s="3" t="s">
        <v>101</v>
      </c>
      <c r="B39" s="31">
        <f>C39-365*5</f>
        <v>44713</v>
      </c>
      <c r="C39" s="38">
        <v>46538</v>
      </c>
      <c r="D39" s="5">
        <f t="shared" si="0"/>
        <v>45808</v>
      </c>
      <c r="E39" s="32">
        <v>14618.2</v>
      </c>
      <c r="F39" s="32">
        <v>45854.46</v>
      </c>
      <c r="G39" s="30" t="s">
        <v>102</v>
      </c>
    </row>
    <row r="40" spans="1:7" ht="31.5" x14ac:dyDescent="0.2">
      <c r="A40" s="3" t="s">
        <v>103</v>
      </c>
      <c r="B40" s="31">
        <f>C40-365*6</f>
        <v>44654</v>
      </c>
      <c r="C40" s="38">
        <v>46844</v>
      </c>
      <c r="D40" s="5">
        <f t="shared" si="0"/>
        <v>46114</v>
      </c>
      <c r="E40" s="32">
        <v>5600000</v>
      </c>
      <c r="F40" s="32">
        <v>16801800</v>
      </c>
      <c r="G40" s="30" t="s">
        <v>104</v>
      </c>
    </row>
    <row r="41" spans="1:7" ht="15.75" x14ac:dyDescent="0.2">
      <c r="A41" s="3" t="s">
        <v>105</v>
      </c>
      <c r="B41" s="31">
        <f>C41-365*2</f>
        <v>45382</v>
      </c>
      <c r="C41" s="38" t="s">
        <v>43</v>
      </c>
      <c r="D41" s="5">
        <f t="shared" si="0"/>
        <v>45382</v>
      </c>
      <c r="E41" s="32">
        <f>84639/2</f>
        <v>42319.5</v>
      </c>
      <c r="F41" s="32">
        <v>84639</v>
      </c>
      <c r="G41" s="30" t="s">
        <v>106</v>
      </c>
    </row>
    <row r="42" spans="1:7" ht="15.75" x14ac:dyDescent="0.2">
      <c r="A42" s="3" t="s">
        <v>107</v>
      </c>
      <c r="B42" s="31">
        <f>C42-365*4</f>
        <v>44950</v>
      </c>
      <c r="C42" s="38">
        <v>46410</v>
      </c>
      <c r="D42" s="5">
        <f t="shared" si="0"/>
        <v>45680</v>
      </c>
      <c r="E42" s="32">
        <v>87500</v>
      </c>
      <c r="F42" s="32">
        <v>350000</v>
      </c>
      <c r="G42" s="30" t="s">
        <v>108</v>
      </c>
    </row>
    <row r="43" spans="1:7" ht="15.75" x14ac:dyDescent="0.2">
      <c r="A43" s="3" t="s">
        <v>110</v>
      </c>
      <c r="B43" s="31">
        <f>C43-365*11</f>
        <v>44289</v>
      </c>
      <c r="C43" s="18">
        <v>48304</v>
      </c>
      <c r="D43" s="5">
        <f t="shared" si="0"/>
        <v>47574</v>
      </c>
      <c r="E43" s="32">
        <v>200800</v>
      </c>
      <c r="F43" s="32">
        <v>1405000</v>
      </c>
      <c r="G43" s="30" t="s">
        <v>86</v>
      </c>
    </row>
    <row r="44" spans="1:7" ht="15.75" x14ac:dyDescent="0.2">
      <c r="A44" s="3" t="s">
        <v>83</v>
      </c>
      <c r="B44" s="31">
        <f>C44-365*11</f>
        <v>44289</v>
      </c>
      <c r="C44" s="18">
        <v>48304</v>
      </c>
      <c r="D44" s="5">
        <f t="shared" si="0"/>
        <v>47574</v>
      </c>
      <c r="E44" s="32">
        <v>134301</v>
      </c>
      <c r="F44" s="32">
        <v>950000</v>
      </c>
      <c r="G44" s="40" t="s">
        <v>86</v>
      </c>
    </row>
    <row r="45" spans="1:7" ht="16.5" thickBot="1" x14ac:dyDescent="0.25">
      <c r="A45" s="41" t="s">
        <v>84</v>
      </c>
      <c r="B45" s="31">
        <f>C45-365*11</f>
        <v>44289</v>
      </c>
      <c r="C45" s="18">
        <v>48304</v>
      </c>
      <c r="D45" s="5">
        <f t="shared" si="0"/>
        <v>47574</v>
      </c>
      <c r="E45" s="42">
        <v>26852</v>
      </c>
      <c r="F45" s="32">
        <v>188000</v>
      </c>
      <c r="G45" s="26" t="s">
        <v>82</v>
      </c>
    </row>
    <row r="46" spans="1:7" ht="31.5" x14ac:dyDescent="0.2">
      <c r="A46" s="3" t="s">
        <v>111</v>
      </c>
      <c r="B46" s="31">
        <f>C46-365*7</f>
        <v>44806</v>
      </c>
      <c r="C46" s="16">
        <v>47361</v>
      </c>
      <c r="D46" s="5">
        <f t="shared" ref="D46:D81" si="1">C46-365*2</f>
        <v>46631</v>
      </c>
      <c r="E46" s="6" t="s">
        <v>112</v>
      </c>
      <c r="F46" s="6">
        <v>3674034</v>
      </c>
      <c r="G46" s="3" t="s">
        <v>113</v>
      </c>
    </row>
    <row r="47" spans="1:7" ht="15.75" x14ac:dyDescent="0.2">
      <c r="A47" s="3" t="s">
        <v>114</v>
      </c>
      <c r="B47" s="31">
        <f>C47-365*3</f>
        <v>45535</v>
      </c>
      <c r="C47" s="18" t="s">
        <v>115</v>
      </c>
      <c r="D47" s="5">
        <f t="shared" si="1"/>
        <v>45900</v>
      </c>
      <c r="E47" s="6">
        <v>85060</v>
      </c>
      <c r="F47" s="6" t="s">
        <v>116</v>
      </c>
      <c r="G47" s="3" t="s">
        <v>117</v>
      </c>
    </row>
    <row r="48" spans="1:7" ht="15.75" x14ac:dyDescent="0.2">
      <c r="A48" s="3" t="s">
        <v>118</v>
      </c>
      <c r="B48" s="31">
        <f>C48-365*2</f>
        <v>45443</v>
      </c>
      <c r="C48" s="18" t="s">
        <v>119</v>
      </c>
      <c r="D48" s="5">
        <f t="shared" si="1"/>
        <v>45443</v>
      </c>
      <c r="E48" s="6">
        <v>42815</v>
      </c>
      <c r="F48" s="6" t="s">
        <v>120</v>
      </c>
      <c r="G48" s="3" t="s">
        <v>117</v>
      </c>
    </row>
    <row r="49" spans="1:7" ht="15.75" x14ac:dyDescent="0.2">
      <c r="A49" s="3" t="s">
        <v>121</v>
      </c>
      <c r="B49" s="31">
        <f>C49-365*5</f>
        <v>45201</v>
      </c>
      <c r="C49" s="18" t="s">
        <v>13</v>
      </c>
      <c r="D49" s="5">
        <f t="shared" si="1"/>
        <v>46296</v>
      </c>
      <c r="E49" s="6">
        <v>104000</v>
      </c>
      <c r="F49" s="6">
        <v>520000</v>
      </c>
      <c r="G49" s="3" t="s">
        <v>122</v>
      </c>
    </row>
    <row r="50" spans="1:7" ht="15.75" x14ac:dyDescent="0.2">
      <c r="A50" s="3" t="s">
        <v>123</v>
      </c>
      <c r="B50" s="31">
        <f>C50-365*5</f>
        <v>45500</v>
      </c>
      <c r="C50" s="16">
        <v>47325</v>
      </c>
      <c r="D50" s="5">
        <f t="shared" si="1"/>
        <v>46595</v>
      </c>
      <c r="E50" s="6">
        <v>61000</v>
      </c>
      <c r="F50" s="6">
        <v>305000</v>
      </c>
      <c r="G50" s="3" t="s">
        <v>124</v>
      </c>
    </row>
    <row r="51" spans="1:7" ht="15.75" x14ac:dyDescent="0.2">
      <c r="A51" s="3" t="s">
        <v>125</v>
      </c>
      <c r="B51" s="31">
        <f>C51-365*5</f>
        <v>44075</v>
      </c>
      <c r="C51" s="18">
        <v>45900</v>
      </c>
      <c r="D51" s="5">
        <f t="shared" si="1"/>
        <v>45170</v>
      </c>
      <c r="E51" s="6" t="s">
        <v>126</v>
      </c>
      <c r="F51" s="6" t="s">
        <v>127</v>
      </c>
      <c r="G51" s="3" t="s">
        <v>128</v>
      </c>
    </row>
    <row r="52" spans="1:7" ht="15.75" x14ac:dyDescent="0.2">
      <c r="A52" s="3" t="s">
        <v>130</v>
      </c>
      <c r="B52" s="31">
        <f>C52-365*5</f>
        <v>44835</v>
      </c>
      <c r="C52" s="16">
        <v>46660</v>
      </c>
      <c r="D52" s="5">
        <f t="shared" si="1"/>
        <v>45930</v>
      </c>
      <c r="E52" s="6">
        <v>150000</v>
      </c>
      <c r="F52" s="6">
        <v>750000</v>
      </c>
      <c r="G52" s="3" t="s">
        <v>131</v>
      </c>
    </row>
    <row r="53" spans="1:7" ht="15.75" x14ac:dyDescent="0.2">
      <c r="A53" s="3" t="s">
        <v>132</v>
      </c>
      <c r="B53" s="31">
        <f>C53-365*7</f>
        <v>45383</v>
      </c>
      <c r="C53" s="18">
        <v>47938</v>
      </c>
      <c r="D53" s="5">
        <f t="shared" si="1"/>
        <v>47208</v>
      </c>
      <c r="E53" s="6">
        <v>650000</v>
      </c>
      <c r="F53" s="6">
        <v>4550000</v>
      </c>
      <c r="G53" s="3" t="s">
        <v>133</v>
      </c>
    </row>
    <row r="54" spans="1:7" ht="15.75" x14ac:dyDescent="0.2">
      <c r="A54" s="3" t="s">
        <v>134</v>
      </c>
      <c r="B54" s="31">
        <f>C54-365*4</f>
        <v>45383</v>
      </c>
      <c r="C54" s="16">
        <v>46843</v>
      </c>
      <c r="D54" s="5">
        <f t="shared" si="1"/>
        <v>46113</v>
      </c>
      <c r="E54" s="6">
        <v>74213.960000000006</v>
      </c>
      <c r="F54" s="6">
        <v>296855.84000000003</v>
      </c>
      <c r="G54" s="3" t="s">
        <v>135</v>
      </c>
    </row>
    <row r="55" spans="1:7" ht="15.75" x14ac:dyDescent="0.2">
      <c r="A55" s="3" t="s">
        <v>136</v>
      </c>
      <c r="B55" s="31">
        <f>C55-365*10</f>
        <v>44654</v>
      </c>
      <c r="C55" s="16">
        <v>48304</v>
      </c>
      <c r="D55" s="5">
        <f t="shared" si="1"/>
        <v>47574</v>
      </c>
      <c r="E55" s="7">
        <v>1800000</v>
      </c>
      <c r="F55" s="7">
        <v>18500000</v>
      </c>
      <c r="G55" s="3" t="s">
        <v>137</v>
      </c>
    </row>
    <row r="56" spans="1:7" ht="15.75" x14ac:dyDescent="0.2">
      <c r="A56" s="3" t="s">
        <v>138</v>
      </c>
      <c r="B56" s="31">
        <f>C56-365*6</f>
        <v>44470</v>
      </c>
      <c r="C56" s="16">
        <v>46660</v>
      </c>
      <c r="D56" s="5">
        <f t="shared" si="1"/>
        <v>45930</v>
      </c>
      <c r="E56" s="6">
        <v>4000000</v>
      </c>
      <c r="F56" s="6">
        <v>25000000</v>
      </c>
      <c r="G56" s="3" t="s">
        <v>139</v>
      </c>
    </row>
    <row r="57" spans="1:7" ht="15.75" x14ac:dyDescent="0.2">
      <c r="A57" s="39" t="s">
        <v>140</v>
      </c>
      <c r="B57" s="31">
        <f>C57-365*6</f>
        <v>45444</v>
      </c>
      <c r="C57" s="16">
        <v>47634</v>
      </c>
      <c r="D57" s="5">
        <f t="shared" si="1"/>
        <v>46904</v>
      </c>
      <c r="E57" s="6">
        <v>13000000</v>
      </c>
      <c r="F57" s="6">
        <v>80000000</v>
      </c>
      <c r="G57" s="3" t="s">
        <v>141</v>
      </c>
    </row>
    <row r="58" spans="1:7" ht="31.5" x14ac:dyDescent="0.2">
      <c r="A58" s="3" t="s">
        <v>142</v>
      </c>
      <c r="B58" s="31">
        <f>C58-365*7</f>
        <v>44441</v>
      </c>
      <c r="C58" s="3" t="s">
        <v>143</v>
      </c>
      <c r="D58" s="5">
        <f t="shared" si="1"/>
        <v>46266</v>
      </c>
      <c r="E58" s="6">
        <v>193260</v>
      </c>
      <c r="F58" s="6">
        <v>1000000</v>
      </c>
      <c r="G58" s="3" t="s">
        <v>144</v>
      </c>
    </row>
    <row r="59" spans="1:7" ht="31.5" x14ac:dyDescent="0.2">
      <c r="A59" s="3" t="s">
        <v>145</v>
      </c>
      <c r="B59" s="31">
        <f>C59-365*5</f>
        <v>45748</v>
      </c>
      <c r="C59" s="18">
        <v>47573</v>
      </c>
      <c r="D59" s="5">
        <f t="shared" si="1"/>
        <v>46843</v>
      </c>
      <c r="E59" s="6">
        <v>35000</v>
      </c>
      <c r="F59" s="6">
        <v>175000</v>
      </c>
      <c r="G59" s="3" t="s">
        <v>146</v>
      </c>
    </row>
    <row r="60" spans="1:7" ht="15.75" x14ac:dyDescent="0.2">
      <c r="A60" s="3" t="s">
        <v>147</v>
      </c>
      <c r="B60" s="31">
        <f>C60-365*5</f>
        <v>44197</v>
      </c>
      <c r="C60" s="3" t="s">
        <v>148</v>
      </c>
      <c r="D60" s="5">
        <f t="shared" si="1"/>
        <v>45292</v>
      </c>
      <c r="E60" s="6">
        <v>193316.99</v>
      </c>
      <c r="F60" s="6">
        <v>975000</v>
      </c>
      <c r="G60" s="3" t="s">
        <v>149</v>
      </c>
    </row>
    <row r="61" spans="1:7" ht="15.75" x14ac:dyDescent="0.2">
      <c r="A61" s="44" t="s">
        <v>150</v>
      </c>
      <c r="B61" s="31">
        <f>C61-365*3</f>
        <v>45018</v>
      </c>
      <c r="C61" s="45">
        <v>46113</v>
      </c>
      <c r="D61" s="5">
        <f t="shared" si="1"/>
        <v>45383</v>
      </c>
      <c r="E61" s="46">
        <v>12245</v>
      </c>
      <c r="F61" s="46">
        <v>36736</v>
      </c>
      <c r="G61" s="44" t="s">
        <v>151</v>
      </c>
    </row>
    <row r="62" spans="1:7" ht="47.25" x14ac:dyDescent="0.2">
      <c r="A62" s="3" t="s">
        <v>152</v>
      </c>
      <c r="B62" s="31">
        <f>C62-365*2</f>
        <v>45536</v>
      </c>
      <c r="C62" s="16">
        <v>46266</v>
      </c>
      <c r="D62" s="5">
        <f t="shared" si="1"/>
        <v>45536</v>
      </c>
      <c r="E62" s="6" t="s">
        <v>153</v>
      </c>
      <c r="F62" s="47">
        <v>53132.76</v>
      </c>
      <c r="G62" s="3" t="s">
        <v>154</v>
      </c>
    </row>
    <row r="63" spans="1:7" ht="15.75" x14ac:dyDescent="0.2">
      <c r="A63" s="48" t="s">
        <v>155</v>
      </c>
      <c r="B63" s="31">
        <f>C63-365*6</f>
        <v>44653</v>
      </c>
      <c r="C63" s="16">
        <v>46843</v>
      </c>
      <c r="D63" s="5">
        <f t="shared" si="1"/>
        <v>46113</v>
      </c>
      <c r="E63" s="6">
        <v>822721.09</v>
      </c>
      <c r="F63" s="6">
        <v>4000000</v>
      </c>
      <c r="G63" s="3" t="s">
        <v>156</v>
      </c>
    </row>
    <row r="64" spans="1:7" ht="15.75" x14ac:dyDescent="0.2">
      <c r="A64" s="48" t="s">
        <v>157</v>
      </c>
      <c r="B64" s="31">
        <f>C64-365*8</f>
        <v>45567</v>
      </c>
      <c r="C64" s="22">
        <v>48487</v>
      </c>
      <c r="D64" s="5">
        <f t="shared" si="1"/>
        <v>47757</v>
      </c>
      <c r="E64" s="6">
        <v>4000000</v>
      </c>
      <c r="F64" s="96">
        <v>16000000</v>
      </c>
      <c r="G64" s="3" t="s">
        <v>156</v>
      </c>
    </row>
    <row r="65" spans="1:7" ht="15.75" x14ac:dyDescent="0.2">
      <c r="A65" s="19" t="s">
        <v>158</v>
      </c>
      <c r="B65" s="31">
        <f>C65-365*2</f>
        <v>45382</v>
      </c>
      <c r="C65" s="22">
        <v>46112</v>
      </c>
      <c r="D65" s="5">
        <f t="shared" si="1"/>
        <v>45382</v>
      </c>
      <c r="E65" s="49">
        <v>68418.75</v>
      </c>
      <c r="F65" s="49">
        <v>83418.75</v>
      </c>
      <c r="G65" s="19" t="s">
        <v>159</v>
      </c>
    </row>
    <row r="66" spans="1:7" ht="15.75" x14ac:dyDescent="0.2">
      <c r="A66" s="3" t="s">
        <v>160</v>
      </c>
      <c r="B66" s="31">
        <f>C66-365*5</f>
        <v>44932</v>
      </c>
      <c r="C66" s="16">
        <v>46757</v>
      </c>
      <c r="D66" s="5">
        <f t="shared" si="1"/>
        <v>46027</v>
      </c>
      <c r="E66" s="6">
        <v>27300</v>
      </c>
      <c r="F66" s="6">
        <v>136500</v>
      </c>
      <c r="G66" s="3" t="s">
        <v>161</v>
      </c>
    </row>
    <row r="67" spans="1:7" ht="15.75" x14ac:dyDescent="0.2">
      <c r="A67" s="3" t="s">
        <v>162</v>
      </c>
      <c r="B67" s="31">
        <f>C67-365*3</f>
        <v>45018</v>
      </c>
      <c r="C67" s="16">
        <v>46113</v>
      </c>
      <c r="D67" s="5">
        <f t="shared" si="1"/>
        <v>45383</v>
      </c>
      <c r="E67" s="6">
        <v>302098</v>
      </c>
      <c r="F67" s="6">
        <f>E67*3</f>
        <v>906294</v>
      </c>
      <c r="G67" s="3" t="s">
        <v>163</v>
      </c>
    </row>
    <row r="68" spans="1:7" ht="15.75" x14ac:dyDescent="0.2">
      <c r="A68" s="50" t="s">
        <v>164</v>
      </c>
      <c r="B68" s="31">
        <f>C68-365*8</f>
        <v>44020</v>
      </c>
      <c r="C68" s="51">
        <v>46940</v>
      </c>
      <c r="D68" s="5">
        <f t="shared" si="1"/>
        <v>46210</v>
      </c>
      <c r="E68" s="52">
        <v>92188.160000000003</v>
      </c>
      <c r="F68" s="52">
        <f>E68*8</f>
        <v>737505.28000000003</v>
      </c>
      <c r="G68" s="50" t="s">
        <v>165</v>
      </c>
    </row>
    <row r="69" spans="1:7" ht="31.5" x14ac:dyDescent="0.25">
      <c r="A69" s="44" t="s">
        <v>166</v>
      </c>
      <c r="B69" s="31">
        <f>C69-365*4</f>
        <v>45292</v>
      </c>
      <c r="C69" s="53">
        <v>46752</v>
      </c>
      <c r="D69" s="5">
        <f t="shared" si="1"/>
        <v>46022</v>
      </c>
      <c r="E69" s="46">
        <v>6000</v>
      </c>
      <c r="F69" s="46">
        <f>E69*3</f>
        <v>18000</v>
      </c>
      <c r="G69" s="44" t="s">
        <v>167</v>
      </c>
    </row>
    <row r="70" spans="1:7" ht="15.75" x14ac:dyDescent="0.2">
      <c r="A70" s="3" t="s">
        <v>168</v>
      </c>
      <c r="B70" s="31">
        <f>C70-365*1</f>
        <v>45535</v>
      </c>
      <c r="C70" s="31">
        <v>45900</v>
      </c>
      <c r="D70" s="5">
        <f>C70-365</f>
        <v>45535</v>
      </c>
      <c r="E70" s="6">
        <v>19500</v>
      </c>
      <c r="F70" s="32">
        <f>E70</f>
        <v>19500</v>
      </c>
      <c r="G70" s="3" t="s">
        <v>169</v>
      </c>
    </row>
    <row r="71" spans="1:7" ht="31.5" x14ac:dyDescent="0.2">
      <c r="A71" s="54" t="s">
        <v>170</v>
      </c>
      <c r="B71" s="31">
        <f>C71-365*5</f>
        <v>45300</v>
      </c>
      <c r="C71" s="16">
        <v>47125</v>
      </c>
      <c r="D71" s="5">
        <f t="shared" si="1"/>
        <v>46395</v>
      </c>
      <c r="E71" s="6">
        <v>500000</v>
      </c>
      <c r="F71" s="6">
        <v>2500000</v>
      </c>
      <c r="G71" s="3" t="s">
        <v>359</v>
      </c>
    </row>
    <row r="72" spans="1:7" ht="15.75" x14ac:dyDescent="0.2">
      <c r="A72" s="3" t="s">
        <v>172</v>
      </c>
      <c r="B72" s="31">
        <f>C72-365*7</f>
        <v>44806</v>
      </c>
      <c r="C72" s="16">
        <v>47361</v>
      </c>
      <c r="D72" s="5">
        <f t="shared" si="1"/>
        <v>46631</v>
      </c>
      <c r="E72" s="6">
        <v>139291.13</v>
      </c>
      <c r="F72" s="21" t="s">
        <v>173</v>
      </c>
      <c r="G72" s="3" t="s">
        <v>174</v>
      </c>
    </row>
    <row r="73" spans="1:7" ht="15.75" x14ac:dyDescent="0.2">
      <c r="A73" s="3" t="s">
        <v>175</v>
      </c>
      <c r="B73" s="31">
        <f>C73-365*6</f>
        <v>45171</v>
      </c>
      <c r="C73" s="16">
        <v>47361</v>
      </c>
      <c r="D73" s="5">
        <f t="shared" si="1"/>
        <v>46631</v>
      </c>
      <c r="E73" s="6">
        <v>38850</v>
      </c>
      <c r="F73" s="6">
        <v>122474.63</v>
      </c>
      <c r="G73" s="3" t="s">
        <v>174</v>
      </c>
    </row>
    <row r="74" spans="1:7" ht="15.75" x14ac:dyDescent="0.2">
      <c r="A74" s="3" t="s">
        <v>176</v>
      </c>
      <c r="B74" s="31">
        <f>C74-365*7</f>
        <v>45171</v>
      </c>
      <c r="C74" s="3" t="s">
        <v>177</v>
      </c>
      <c r="D74" s="5">
        <f t="shared" si="1"/>
        <v>46996</v>
      </c>
      <c r="E74" s="6">
        <v>524864</v>
      </c>
      <c r="F74" s="6">
        <v>3674037</v>
      </c>
      <c r="G74" s="3" t="s">
        <v>178</v>
      </c>
    </row>
    <row r="75" spans="1:7" ht="15.75" x14ac:dyDescent="0.2">
      <c r="A75" s="3" t="s">
        <v>179</v>
      </c>
      <c r="B75" s="31">
        <f>C75-365*4</f>
        <v>45108</v>
      </c>
      <c r="C75" s="16">
        <v>46568</v>
      </c>
      <c r="D75" s="5">
        <f t="shared" si="1"/>
        <v>45838</v>
      </c>
      <c r="E75" s="6">
        <v>35000</v>
      </c>
      <c r="F75" s="6">
        <v>110337</v>
      </c>
      <c r="G75" s="3" t="s">
        <v>174</v>
      </c>
    </row>
    <row r="76" spans="1:7" ht="15.75" x14ac:dyDescent="0.2">
      <c r="A76" s="3" t="s">
        <v>180</v>
      </c>
      <c r="B76" s="31">
        <f>C76-365*3</f>
        <v>45108</v>
      </c>
      <c r="C76" s="16">
        <v>46203</v>
      </c>
      <c r="D76" s="5">
        <f t="shared" si="1"/>
        <v>45473</v>
      </c>
      <c r="E76" s="6">
        <v>5000</v>
      </c>
      <c r="F76" s="6">
        <v>15000</v>
      </c>
      <c r="G76" s="3" t="s">
        <v>174</v>
      </c>
    </row>
    <row r="77" spans="1:7" ht="31.5" x14ac:dyDescent="0.2">
      <c r="A77" s="3" t="s">
        <v>181</v>
      </c>
      <c r="B77" s="31">
        <f>C77-365*5</f>
        <v>44287</v>
      </c>
      <c r="C77" s="3" t="s">
        <v>43</v>
      </c>
      <c r="D77" s="5">
        <f t="shared" si="1"/>
        <v>45382</v>
      </c>
      <c r="E77" s="6">
        <v>10995</v>
      </c>
      <c r="F77" s="6">
        <f>E77*5</f>
        <v>54975</v>
      </c>
      <c r="G77" s="3" t="s">
        <v>182</v>
      </c>
    </row>
    <row r="78" spans="1:7" ht="15.75" x14ac:dyDescent="0.2">
      <c r="A78" s="55" t="s">
        <v>160</v>
      </c>
      <c r="B78" s="31">
        <f t="shared" ref="B78" si="2">C78-365*5</f>
        <v>45049</v>
      </c>
      <c r="C78" s="56">
        <v>46874</v>
      </c>
      <c r="D78" s="5">
        <f t="shared" si="1"/>
        <v>46144</v>
      </c>
      <c r="E78" s="9" t="s">
        <v>183</v>
      </c>
      <c r="F78" s="47">
        <v>136500</v>
      </c>
      <c r="G78" s="9" t="s">
        <v>184</v>
      </c>
    </row>
    <row r="79" spans="1:7" ht="15.75" x14ac:dyDescent="0.2">
      <c r="A79" s="9" t="s">
        <v>185</v>
      </c>
      <c r="B79" s="31">
        <f>C79-365*3</f>
        <v>45593</v>
      </c>
      <c r="C79" s="57" t="s">
        <v>186</v>
      </c>
      <c r="D79" s="5">
        <f t="shared" si="1"/>
        <v>45958</v>
      </c>
      <c r="E79" s="9" t="s">
        <v>187</v>
      </c>
      <c r="F79" s="9" t="s">
        <v>187</v>
      </c>
      <c r="G79" s="9" t="s">
        <v>188</v>
      </c>
    </row>
    <row r="80" spans="1:7" ht="141.75" x14ac:dyDescent="0.2">
      <c r="A80" s="54" t="s">
        <v>189</v>
      </c>
      <c r="B80" s="31">
        <f>C80-365*4</f>
        <v>44743</v>
      </c>
      <c r="C80" s="3" t="s">
        <v>190</v>
      </c>
      <c r="D80" s="5">
        <f t="shared" si="1"/>
        <v>45473</v>
      </c>
      <c r="E80" s="97" t="s">
        <v>356</v>
      </c>
      <c r="F80" s="97" t="s">
        <v>357</v>
      </c>
      <c r="G80" s="3" t="s">
        <v>191</v>
      </c>
    </row>
    <row r="81" spans="1:7" ht="31.5" x14ac:dyDescent="0.2">
      <c r="A81" s="39" t="s">
        <v>192</v>
      </c>
      <c r="B81" s="31">
        <f>C81-365*1</f>
        <v>45504</v>
      </c>
      <c r="C81" s="39" t="s">
        <v>193</v>
      </c>
      <c r="D81" s="5">
        <f t="shared" si="1"/>
        <v>45139</v>
      </c>
      <c r="E81" s="39" t="s">
        <v>194</v>
      </c>
      <c r="F81" s="58" t="s">
        <v>195</v>
      </c>
      <c r="G81" s="39" t="s">
        <v>109</v>
      </c>
    </row>
    <row r="82" spans="1:7" ht="15.75" x14ac:dyDescent="0.2">
      <c r="A82" s="21" t="s">
        <v>196</v>
      </c>
      <c r="B82" s="31">
        <f>C82-365*1.4167</f>
        <v>45351.904499999997</v>
      </c>
      <c r="C82" s="59">
        <v>45869</v>
      </c>
      <c r="D82" s="5">
        <f>C82-365</f>
        <v>45504</v>
      </c>
      <c r="E82" s="60">
        <f>F82</f>
        <v>20000</v>
      </c>
      <c r="F82" s="60">
        <v>20000</v>
      </c>
      <c r="G82" s="21" t="s">
        <v>197</v>
      </c>
    </row>
    <row r="83" spans="1:7" ht="15.75" x14ac:dyDescent="0.2">
      <c r="A83" s="21" t="s">
        <v>198</v>
      </c>
      <c r="B83" s="31">
        <f>C83-365*3</f>
        <v>45057</v>
      </c>
      <c r="C83" s="59">
        <v>46152</v>
      </c>
      <c r="D83" s="5">
        <f t="shared" ref="D83:D88" si="3">C83-365*2</f>
        <v>45422</v>
      </c>
      <c r="E83" s="61">
        <v>2700</v>
      </c>
      <c r="F83" s="61">
        <v>2700</v>
      </c>
      <c r="G83" s="21" t="s">
        <v>199</v>
      </c>
    </row>
    <row r="84" spans="1:7" ht="15.75" x14ac:dyDescent="0.2">
      <c r="A84" s="21" t="s">
        <v>200</v>
      </c>
      <c r="B84" s="31">
        <f>C84-365*3</f>
        <v>44927</v>
      </c>
      <c r="C84" s="59">
        <v>46022</v>
      </c>
      <c r="D84" s="5">
        <f t="shared" si="3"/>
        <v>45292</v>
      </c>
      <c r="E84" s="60">
        <v>13000</v>
      </c>
      <c r="F84" s="60">
        <v>39676</v>
      </c>
      <c r="G84" s="21" t="s">
        <v>201</v>
      </c>
    </row>
    <row r="85" spans="1:7" ht="47.25" x14ac:dyDescent="0.2">
      <c r="A85" s="21" t="s">
        <v>202</v>
      </c>
      <c r="B85" s="31">
        <f>C85-365*3</f>
        <v>45070</v>
      </c>
      <c r="C85" s="62" t="s">
        <v>203</v>
      </c>
      <c r="D85" s="5">
        <f t="shared" si="3"/>
        <v>45435</v>
      </c>
      <c r="E85" s="21" t="s">
        <v>204</v>
      </c>
      <c r="F85" s="21" t="s">
        <v>205</v>
      </c>
      <c r="G85" s="21" t="s">
        <v>206</v>
      </c>
    </row>
    <row r="86" spans="1:7" ht="15.75" x14ac:dyDescent="0.2">
      <c r="A86" s="21" t="s">
        <v>207</v>
      </c>
      <c r="B86" s="31" t="s">
        <v>208</v>
      </c>
      <c r="C86" s="21" t="s">
        <v>209</v>
      </c>
      <c r="D86" s="5" t="s">
        <v>210</v>
      </c>
      <c r="E86" s="63">
        <v>2500</v>
      </c>
      <c r="F86" s="21" t="s">
        <v>171</v>
      </c>
      <c r="G86" s="21" t="s">
        <v>211</v>
      </c>
    </row>
    <row r="87" spans="1:7" ht="15.75" x14ac:dyDescent="0.2">
      <c r="A87" s="3" t="s">
        <v>212</v>
      </c>
      <c r="B87" s="31">
        <f>C87-365*3.5</f>
        <v>45342.5</v>
      </c>
      <c r="C87" s="64">
        <v>46620</v>
      </c>
      <c r="D87" s="5">
        <f t="shared" si="3"/>
        <v>45890</v>
      </c>
      <c r="E87" s="63">
        <v>20889</v>
      </c>
      <c r="F87" s="13">
        <v>73113</v>
      </c>
      <c r="G87" s="3" t="s">
        <v>213</v>
      </c>
    </row>
    <row r="88" spans="1:7" ht="15.75" x14ac:dyDescent="0.2">
      <c r="A88" s="3" t="s">
        <v>214</v>
      </c>
      <c r="B88" s="31">
        <f>C88-365*2</f>
        <v>45139</v>
      </c>
      <c r="C88" s="31">
        <v>45869</v>
      </c>
      <c r="D88" s="5">
        <f t="shared" si="3"/>
        <v>45139</v>
      </c>
      <c r="E88" s="13">
        <v>200000</v>
      </c>
      <c r="F88" s="65">
        <v>400000</v>
      </c>
      <c r="G88" s="3" t="s">
        <v>215</v>
      </c>
    </row>
    <row r="89" spans="1:7" ht="15.75" x14ac:dyDescent="0.2">
      <c r="A89" s="3" t="s">
        <v>216</v>
      </c>
      <c r="B89" s="69">
        <f>C89-365*16</f>
        <v>42739</v>
      </c>
      <c r="C89" s="38" t="s">
        <v>217</v>
      </c>
      <c r="D89" s="69">
        <f t="shared" ref="D89:D138" si="4">C89-365*2</f>
        <v>47849</v>
      </c>
      <c r="E89" s="6">
        <v>250000</v>
      </c>
      <c r="F89" s="6">
        <v>2500000</v>
      </c>
      <c r="G89" s="3" t="s">
        <v>218</v>
      </c>
    </row>
    <row r="90" spans="1:7" ht="15.75" x14ac:dyDescent="0.25">
      <c r="A90" s="3" t="s">
        <v>219</v>
      </c>
      <c r="B90" s="5">
        <f>C90-365*4</f>
        <v>45596</v>
      </c>
      <c r="C90" s="16">
        <v>47056</v>
      </c>
      <c r="D90" s="69">
        <f t="shared" si="4"/>
        <v>46326</v>
      </c>
      <c r="E90" s="6">
        <v>41545.75</v>
      </c>
      <c r="F90" s="70">
        <v>191183</v>
      </c>
      <c r="G90" s="3" t="s">
        <v>220</v>
      </c>
    </row>
    <row r="91" spans="1:7" ht="15.75" x14ac:dyDescent="0.25">
      <c r="A91" s="66" t="s">
        <v>221</v>
      </c>
      <c r="B91" s="5">
        <f>C91-365*3</f>
        <v>45362</v>
      </c>
      <c r="C91" s="73">
        <v>46457</v>
      </c>
      <c r="D91" s="73">
        <v>45728</v>
      </c>
      <c r="E91" s="68">
        <v>21945</v>
      </c>
      <c r="F91" s="68">
        <v>65835</v>
      </c>
      <c r="G91" s="66" t="s">
        <v>222</v>
      </c>
    </row>
    <row r="92" spans="1:7" ht="15.75" x14ac:dyDescent="0.2">
      <c r="A92" s="3" t="s">
        <v>223</v>
      </c>
      <c r="B92" t="s">
        <v>224</v>
      </c>
      <c r="C92" s="18" t="s">
        <v>225</v>
      </c>
      <c r="D92" s="18" t="s">
        <v>226</v>
      </c>
      <c r="E92" s="6">
        <v>9500</v>
      </c>
      <c r="F92" s="6">
        <v>28000</v>
      </c>
      <c r="G92" s="3" t="s">
        <v>227</v>
      </c>
    </row>
    <row r="93" spans="1:7" ht="15.75" x14ac:dyDescent="0.2">
      <c r="A93" s="3" t="s">
        <v>228</v>
      </c>
      <c r="B93" s="5">
        <f>C93-365*3</f>
        <v>45323</v>
      </c>
      <c r="C93" s="16">
        <v>46418</v>
      </c>
      <c r="D93" s="69">
        <f t="shared" si="4"/>
        <v>45688</v>
      </c>
      <c r="E93" s="6">
        <v>15323</v>
      </c>
      <c r="F93" s="6">
        <v>45970.97</v>
      </c>
      <c r="G93" s="6" t="s">
        <v>229</v>
      </c>
    </row>
    <row r="94" spans="1:7" ht="15.75" x14ac:dyDescent="0.2">
      <c r="A94" s="3" t="s">
        <v>230</v>
      </c>
      <c r="B94" s="5">
        <f>C94-365*4</f>
        <v>45555</v>
      </c>
      <c r="C94" s="16">
        <v>47015</v>
      </c>
      <c r="D94" s="69">
        <f t="shared" si="4"/>
        <v>46285</v>
      </c>
      <c r="E94" s="6">
        <v>84614.399999999994</v>
      </c>
      <c r="F94" s="6">
        <v>341842.17</v>
      </c>
      <c r="G94" s="3" t="s">
        <v>231</v>
      </c>
    </row>
    <row r="95" spans="1:7" ht="15.75" x14ac:dyDescent="0.2">
      <c r="A95" s="3" t="s">
        <v>232</v>
      </c>
      <c r="B95" s="5">
        <f>C95-365*3</f>
        <v>45614</v>
      </c>
      <c r="C95" s="16">
        <v>46709</v>
      </c>
      <c r="D95" s="69">
        <f t="shared" si="4"/>
        <v>45979</v>
      </c>
      <c r="E95" s="6">
        <v>7899</v>
      </c>
      <c r="F95" s="6">
        <v>23697</v>
      </c>
      <c r="G95" s="6" t="s">
        <v>233</v>
      </c>
    </row>
    <row r="96" spans="1:7" ht="15.75" x14ac:dyDescent="0.25">
      <c r="A96" s="66" t="s">
        <v>234</v>
      </c>
      <c r="B96" s="5">
        <f>C96-365*3</f>
        <v>45627</v>
      </c>
      <c r="C96" s="73">
        <v>46722</v>
      </c>
      <c r="D96" s="69">
        <f t="shared" si="4"/>
        <v>45992</v>
      </c>
      <c r="E96" s="67">
        <v>3239.33</v>
      </c>
      <c r="F96" s="68">
        <v>9718</v>
      </c>
      <c r="G96" s="66" t="s">
        <v>235</v>
      </c>
    </row>
    <row r="97" spans="1:7" ht="15.75" x14ac:dyDescent="0.25">
      <c r="A97" s="66" t="s">
        <v>236</v>
      </c>
      <c r="B97" s="5">
        <f>C97-365*4</f>
        <v>44531</v>
      </c>
      <c r="C97" s="73">
        <v>45991</v>
      </c>
      <c r="D97" s="69">
        <f t="shared" si="4"/>
        <v>45261</v>
      </c>
      <c r="E97" s="68">
        <v>12000</v>
      </c>
      <c r="F97" s="68">
        <v>49500</v>
      </c>
      <c r="G97" s="66" t="s">
        <v>237</v>
      </c>
    </row>
    <row r="98" spans="1:7" ht="15.75" x14ac:dyDescent="0.25">
      <c r="A98" s="66" t="s">
        <v>238</v>
      </c>
      <c r="B98" s="5">
        <f>C98-365*4</f>
        <v>44743</v>
      </c>
      <c r="C98" s="73">
        <v>46203</v>
      </c>
      <c r="D98" s="69">
        <f t="shared" si="4"/>
        <v>45473</v>
      </c>
      <c r="E98" s="75">
        <v>35100</v>
      </c>
      <c r="F98" s="68">
        <v>140400</v>
      </c>
      <c r="G98" s="66" t="s">
        <v>237</v>
      </c>
    </row>
    <row r="99" spans="1:7" ht="15.75" x14ac:dyDescent="0.2">
      <c r="A99" s="3" t="s">
        <v>239</v>
      </c>
      <c r="B99" s="5"/>
      <c r="C99" s="18" t="s">
        <v>240</v>
      </c>
      <c r="D99" s="18" t="s">
        <v>241</v>
      </c>
      <c r="E99" s="6">
        <v>14472</v>
      </c>
      <c r="F99">
        <v>100000</v>
      </c>
      <c r="G99" s="3" t="s">
        <v>220</v>
      </c>
    </row>
    <row r="100" spans="1:7" ht="15.75" x14ac:dyDescent="0.2">
      <c r="A100" s="3" t="s">
        <v>243</v>
      </c>
      <c r="B100" s="76" t="s">
        <v>244</v>
      </c>
      <c r="C100" s="77" t="s">
        <v>245</v>
      </c>
      <c r="D100" s="77" t="s">
        <v>246</v>
      </c>
      <c r="E100" s="6">
        <v>6300</v>
      </c>
      <c r="F100" s="98">
        <v>18900</v>
      </c>
      <c r="G100" s="3" t="s">
        <v>247</v>
      </c>
    </row>
    <row r="101" spans="1:7" ht="15.75" x14ac:dyDescent="0.25">
      <c r="A101" s="66" t="s">
        <v>248</v>
      </c>
      <c r="B101" s="5">
        <f>C101-365*3</f>
        <v>45554</v>
      </c>
      <c r="C101" s="16">
        <v>46649</v>
      </c>
      <c r="D101" s="69">
        <f t="shared" si="4"/>
        <v>45919</v>
      </c>
      <c r="E101" s="6">
        <f>F101/3</f>
        <v>209456.33333333334</v>
      </c>
      <c r="F101" s="70">
        <v>628369</v>
      </c>
      <c r="G101" s="3" t="s">
        <v>249</v>
      </c>
    </row>
    <row r="102" spans="1:7" ht="15.75" x14ac:dyDescent="0.2">
      <c r="A102" s="3" t="s">
        <v>250</v>
      </c>
      <c r="B102" t="s">
        <v>251</v>
      </c>
      <c r="C102" s="3" t="s">
        <v>252</v>
      </c>
      <c r="D102" s="3" t="s">
        <v>253</v>
      </c>
      <c r="E102" s="6">
        <v>959</v>
      </c>
      <c r="F102" s="98">
        <v>2877</v>
      </c>
      <c r="G102" s="3" t="s">
        <v>254</v>
      </c>
    </row>
    <row r="103" spans="1:7" ht="15.75" x14ac:dyDescent="0.25">
      <c r="A103" s="78" t="s">
        <v>255</v>
      </c>
      <c r="B103" s="5">
        <f>C103-365*3</f>
        <v>45170</v>
      </c>
      <c r="C103" s="73">
        <v>46265</v>
      </c>
      <c r="D103" s="69">
        <f t="shared" si="4"/>
        <v>45535</v>
      </c>
      <c r="E103" s="67">
        <v>32986</v>
      </c>
      <c r="F103" s="68">
        <v>98958</v>
      </c>
      <c r="G103" s="66" t="s">
        <v>256</v>
      </c>
    </row>
    <row r="104" spans="1:7" ht="31.5" x14ac:dyDescent="0.2">
      <c r="A104" s="3" t="s">
        <v>257</v>
      </c>
      <c r="B104" s="5">
        <f>C104-365*3</f>
        <v>45579</v>
      </c>
      <c r="C104" s="16">
        <v>46674</v>
      </c>
      <c r="D104" s="69">
        <f t="shared" si="4"/>
        <v>45944</v>
      </c>
      <c r="E104" s="6">
        <v>10229.57</v>
      </c>
      <c r="F104" s="79">
        <v>30688.74</v>
      </c>
      <c r="G104" s="3" t="s">
        <v>229</v>
      </c>
    </row>
    <row r="105" spans="1:7" ht="31.5" x14ac:dyDescent="0.2">
      <c r="A105" s="3" t="s">
        <v>258</v>
      </c>
      <c r="B105" s="5" t="s">
        <v>259</v>
      </c>
      <c r="C105" s="16" t="s">
        <v>260</v>
      </c>
      <c r="D105" s="16" t="s">
        <v>261</v>
      </c>
      <c r="E105" s="6">
        <v>42000</v>
      </c>
      <c r="F105" s="6">
        <v>124000</v>
      </c>
      <c r="G105" s="3" t="s">
        <v>262</v>
      </c>
    </row>
    <row r="106" spans="1:7" ht="15.75" x14ac:dyDescent="0.2">
      <c r="A106" s="3" t="s">
        <v>264</v>
      </c>
      <c r="B106" s="5">
        <f>C106-365*3</f>
        <v>45443</v>
      </c>
      <c r="C106" s="16">
        <v>46538</v>
      </c>
      <c r="D106" s="69">
        <f t="shared" si="4"/>
        <v>45808</v>
      </c>
      <c r="E106" s="6">
        <v>8250</v>
      </c>
      <c r="F106" s="6">
        <v>24750</v>
      </c>
      <c r="G106" s="3" t="s">
        <v>265</v>
      </c>
    </row>
    <row r="107" spans="1:7" ht="15.75" x14ac:dyDescent="0.2">
      <c r="A107" s="3" t="s">
        <v>266</v>
      </c>
      <c r="B107" s="5">
        <f>C107-365*5</f>
        <v>44473</v>
      </c>
      <c r="C107" s="16">
        <v>46298</v>
      </c>
      <c r="D107" s="69">
        <f t="shared" si="4"/>
        <v>45568</v>
      </c>
      <c r="E107" s="6">
        <v>75000</v>
      </c>
      <c r="F107" s="6">
        <v>375000</v>
      </c>
      <c r="G107" s="3" t="s">
        <v>267</v>
      </c>
    </row>
    <row r="108" spans="1:7" ht="15.75" x14ac:dyDescent="0.25">
      <c r="A108" s="66" t="s">
        <v>268</v>
      </c>
      <c r="B108" s="5">
        <f>C108-365*2</f>
        <v>45616</v>
      </c>
      <c r="C108" s="73">
        <v>46346</v>
      </c>
      <c r="D108" s="69">
        <f t="shared" si="4"/>
        <v>45616</v>
      </c>
      <c r="E108" s="68">
        <v>94429</v>
      </c>
      <c r="F108" s="68">
        <v>188334</v>
      </c>
      <c r="G108" s="66" t="s">
        <v>267</v>
      </c>
    </row>
    <row r="109" spans="1:7" ht="15.75" x14ac:dyDescent="0.25">
      <c r="A109" s="66" t="s">
        <v>269</v>
      </c>
      <c r="B109" s="5">
        <f>C109-365*6</f>
        <v>44653</v>
      </c>
      <c r="C109" s="73">
        <v>46843</v>
      </c>
      <c r="D109" s="69">
        <f t="shared" si="4"/>
        <v>46113</v>
      </c>
      <c r="E109" s="67">
        <v>36890.53</v>
      </c>
      <c r="F109" s="80">
        <v>147562</v>
      </c>
      <c r="G109" s="66" t="s">
        <v>270</v>
      </c>
    </row>
    <row r="110" spans="1:7" ht="15.75" x14ac:dyDescent="0.25">
      <c r="A110" s="66" t="s">
        <v>271</v>
      </c>
      <c r="B110" s="5">
        <f>C110-365*4</f>
        <v>45383</v>
      </c>
      <c r="C110" s="73">
        <v>46843</v>
      </c>
      <c r="D110" s="69">
        <f t="shared" si="4"/>
        <v>46113</v>
      </c>
      <c r="E110" s="75">
        <v>135000</v>
      </c>
      <c r="F110" s="75">
        <f>135000*4</f>
        <v>540000</v>
      </c>
      <c r="G110" s="66" t="s">
        <v>272</v>
      </c>
    </row>
    <row r="111" spans="1:7" ht="31.5" x14ac:dyDescent="0.25">
      <c r="A111" s="66" t="s">
        <v>273</v>
      </c>
      <c r="B111" s="5">
        <f t="shared" ref="B111" si="5">C111-365*4</f>
        <v>45273</v>
      </c>
      <c r="C111" s="73">
        <v>46733</v>
      </c>
      <c r="D111" s="69">
        <f t="shared" si="4"/>
        <v>46003</v>
      </c>
      <c r="E111" s="68">
        <v>14743.51</v>
      </c>
      <c r="F111" s="68">
        <v>14743.51</v>
      </c>
      <c r="G111" s="66" t="s">
        <v>263</v>
      </c>
    </row>
    <row r="112" spans="1:7" ht="15.75" x14ac:dyDescent="0.2">
      <c r="A112" s="3" t="s">
        <v>274</v>
      </c>
      <c r="B112" s="5">
        <f>C112-365*2</f>
        <v>45196</v>
      </c>
      <c r="C112" s="16">
        <v>45926</v>
      </c>
      <c r="D112" s="69">
        <f t="shared" si="4"/>
        <v>45196</v>
      </c>
      <c r="E112" s="6">
        <v>36059.760000000002</v>
      </c>
      <c r="F112" s="6">
        <v>36059.760000000002</v>
      </c>
      <c r="G112" s="3" t="s">
        <v>275</v>
      </c>
    </row>
    <row r="113" spans="1:7" ht="15.75" x14ac:dyDescent="0.2">
      <c r="A113" s="3" t="s">
        <v>276</v>
      </c>
      <c r="B113" s="5">
        <f>C113-365*3</f>
        <v>45108</v>
      </c>
      <c r="C113" s="16">
        <v>46203</v>
      </c>
      <c r="D113" s="69">
        <f t="shared" si="4"/>
        <v>45473</v>
      </c>
      <c r="E113" s="6">
        <v>680240.62</v>
      </c>
      <c r="F113" s="6">
        <v>2395578</v>
      </c>
      <c r="G113" s="3" t="s">
        <v>277</v>
      </c>
    </row>
    <row r="114" spans="1:7" ht="15.75" x14ac:dyDescent="0.2">
      <c r="A114" s="3" t="s">
        <v>278</v>
      </c>
      <c r="B114" t="s">
        <v>279</v>
      </c>
      <c r="C114" s="16" t="s">
        <v>252</v>
      </c>
      <c r="D114" s="16" t="s">
        <v>253</v>
      </c>
      <c r="E114" s="6">
        <v>87518.49</v>
      </c>
      <c r="F114" s="72">
        <v>175036.98</v>
      </c>
      <c r="G114" s="3" t="s">
        <v>280</v>
      </c>
    </row>
    <row r="115" spans="1:7" ht="14.1" customHeight="1" x14ac:dyDescent="0.2">
      <c r="A115" s="11" t="s">
        <v>281</v>
      </c>
      <c r="B115" s="81">
        <f>C115-365*15.667</f>
        <v>40758.544999999998</v>
      </c>
      <c r="C115" s="100">
        <v>46477</v>
      </c>
      <c r="D115" s="101">
        <f t="shared" si="4"/>
        <v>45747</v>
      </c>
      <c r="E115" s="102">
        <v>3600000</v>
      </c>
      <c r="F115" s="102">
        <v>50000000</v>
      </c>
      <c r="G115" s="102" t="s">
        <v>48</v>
      </c>
    </row>
    <row r="116" spans="1:7" ht="15.75" x14ac:dyDescent="0.2">
      <c r="A116" s="3" t="s">
        <v>282</v>
      </c>
      <c r="B116" s="81">
        <f>C116-365*14</f>
        <v>41916</v>
      </c>
      <c r="C116" s="18">
        <v>47026</v>
      </c>
      <c r="D116" s="69">
        <f t="shared" si="4"/>
        <v>46296</v>
      </c>
      <c r="E116" s="6">
        <v>1200000</v>
      </c>
      <c r="F116" s="6">
        <v>15000000</v>
      </c>
      <c r="G116" s="6" t="s">
        <v>283</v>
      </c>
    </row>
    <row r="117" spans="1:7" ht="15.75" x14ac:dyDescent="0.2">
      <c r="A117" s="3" t="s">
        <v>284</v>
      </c>
      <c r="B117" s="81">
        <f>C117-365*14</f>
        <v>41916</v>
      </c>
      <c r="C117" s="18">
        <v>47026</v>
      </c>
      <c r="D117" s="69">
        <f t="shared" si="4"/>
        <v>46296</v>
      </c>
      <c r="E117" s="6">
        <v>1200000</v>
      </c>
      <c r="F117" s="6">
        <v>15000000</v>
      </c>
      <c r="G117" s="6" t="s">
        <v>283</v>
      </c>
    </row>
    <row r="118" spans="1:7" ht="15.75" x14ac:dyDescent="0.2">
      <c r="A118" s="3" t="s">
        <v>285</v>
      </c>
      <c r="B118" s="81">
        <f>C118-365*25</f>
        <v>39063</v>
      </c>
      <c r="C118" s="18">
        <v>48188</v>
      </c>
      <c r="D118" s="69">
        <f t="shared" si="4"/>
        <v>47458</v>
      </c>
      <c r="E118" s="6">
        <v>7000000</v>
      </c>
      <c r="F118" s="6">
        <v>175000000</v>
      </c>
      <c r="G118" s="6" t="s">
        <v>286</v>
      </c>
    </row>
    <row r="119" spans="1:7" ht="15.75" x14ac:dyDescent="0.2">
      <c r="A119" s="3" t="s">
        <v>287</v>
      </c>
      <c r="B119" s="81">
        <f>C119-365*4</f>
        <v>45658</v>
      </c>
      <c r="C119" s="18">
        <v>47118</v>
      </c>
      <c r="D119" s="69">
        <f t="shared" si="4"/>
        <v>46388</v>
      </c>
      <c r="E119" s="6">
        <v>40000</v>
      </c>
      <c r="F119" s="6">
        <v>145000</v>
      </c>
      <c r="G119" s="6" t="s">
        <v>288</v>
      </c>
    </row>
    <row r="120" spans="1:7" ht="15.75" x14ac:dyDescent="0.2">
      <c r="A120" s="3" t="s">
        <v>289</v>
      </c>
      <c r="B120" s="81">
        <f>C120-365*10</f>
        <v>43284</v>
      </c>
      <c r="C120" s="18">
        <v>46934</v>
      </c>
      <c r="D120" s="69">
        <f t="shared" si="4"/>
        <v>46204</v>
      </c>
      <c r="E120" s="6">
        <v>630000</v>
      </c>
      <c r="F120" s="6">
        <v>5000000</v>
      </c>
      <c r="G120" s="6" t="s">
        <v>290</v>
      </c>
    </row>
    <row r="121" spans="1:7" ht="15.75" x14ac:dyDescent="0.2">
      <c r="A121" s="3" t="s">
        <v>291</v>
      </c>
      <c r="B121" s="81">
        <f>C121-365*15</f>
        <v>43194</v>
      </c>
      <c r="C121" s="18">
        <v>48669</v>
      </c>
      <c r="D121" s="69">
        <f t="shared" si="4"/>
        <v>47939</v>
      </c>
      <c r="E121" s="6">
        <v>1500000</v>
      </c>
      <c r="F121" s="6">
        <v>20000000</v>
      </c>
      <c r="G121" s="6" t="s">
        <v>292</v>
      </c>
    </row>
    <row r="122" spans="1:7" ht="15.75" x14ac:dyDescent="0.2">
      <c r="A122" s="3" t="s">
        <v>293</v>
      </c>
      <c r="B122" s="81">
        <f>C122-365*10</f>
        <v>42950</v>
      </c>
      <c r="C122" s="18">
        <v>46600</v>
      </c>
      <c r="D122" s="69">
        <f t="shared" si="4"/>
        <v>45870</v>
      </c>
      <c r="E122" s="6">
        <v>1400000</v>
      </c>
      <c r="F122" s="6">
        <v>14000000</v>
      </c>
      <c r="G122" s="6" t="s">
        <v>294</v>
      </c>
    </row>
    <row r="123" spans="1:7" ht="15.75" x14ac:dyDescent="0.2">
      <c r="A123" s="3" t="s">
        <v>295</v>
      </c>
      <c r="B123" s="81">
        <f t="shared" ref="B123" si="6">C123-365*10</f>
        <v>43193</v>
      </c>
      <c r="C123" s="18" t="s">
        <v>296</v>
      </c>
      <c r="D123" s="69">
        <f t="shared" si="4"/>
        <v>46113</v>
      </c>
      <c r="E123" s="6" t="s">
        <v>129</v>
      </c>
      <c r="F123" s="6" t="s">
        <v>297</v>
      </c>
      <c r="G123" s="6" t="s">
        <v>294</v>
      </c>
    </row>
    <row r="124" spans="1:7" ht="15.75" x14ac:dyDescent="0.2">
      <c r="A124" s="3" t="s">
        <v>298</v>
      </c>
      <c r="B124" s="81">
        <f>C124-365*40</f>
        <v>42989</v>
      </c>
      <c r="C124" s="18">
        <v>57589</v>
      </c>
      <c r="D124" s="69">
        <f t="shared" si="4"/>
        <v>56859</v>
      </c>
      <c r="E124" s="6">
        <v>1400000</v>
      </c>
      <c r="F124" s="6">
        <f>E124*40</f>
        <v>56000000</v>
      </c>
      <c r="G124" s="6" t="s">
        <v>299</v>
      </c>
    </row>
    <row r="125" spans="1:7" ht="15.75" x14ac:dyDescent="0.2">
      <c r="A125" s="3" t="s">
        <v>300</v>
      </c>
      <c r="B125" s="81">
        <f>C125-365*6</f>
        <v>44744</v>
      </c>
      <c r="C125" s="18" t="s">
        <v>301</v>
      </c>
      <c r="D125" s="69">
        <f t="shared" si="4"/>
        <v>46204</v>
      </c>
      <c r="E125" s="6">
        <v>75000</v>
      </c>
      <c r="F125" s="6">
        <f>E125*6</f>
        <v>450000</v>
      </c>
      <c r="G125" s="6" t="s">
        <v>302</v>
      </c>
    </row>
    <row r="126" spans="1:7" ht="15.75" x14ac:dyDescent="0.2">
      <c r="A126" s="3" t="s">
        <v>303</v>
      </c>
      <c r="B126" s="81">
        <f>C126-365*8</f>
        <v>44014</v>
      </c>
      <c r="C126" s="18">
        <v>46934</v>
      </c>
      <c r="D126" s="69">
        <f t="shared" si="4"/>
        <v>46204</v>
      </c>
      <c r="E126" s="6">
        <v>85000</v>
      </c>
      <c r="F126" s="6">
        <v>680000</v>
      </c>
      <c r="G126" s="6" t="s">
        <v>304</v>
      </c>
    </row>
    <row r="127" spans="1:7" ht="15.75" x14ac:dyDescent="0.2">
      <c r="A127" s="3" t="s">
        <v>303</v>
      </c>
      <c r="B127" s="81">
        <f>C127-365*8</f>
        <v>44014</v>
      </c>
      <c r="C127" s="18">
        <v>46934</v>
      </c>
      <c r="D127" s="69">
        <f t="shared" si="4"/>
        <v>46204</v>
      </c>
      <c r="E127" s="6">
        <v>15000</v>
      </c>
      <c r="F127" s="6">
        <v>100000</v>
      </c>
      <c r="G127" s="6" t="s">
        <v>305</v>
      </c>
    </row>
    <row r="128" spans="1:7" ht="15.75" x14ac:dyDescent="0.2">
      <c r="A128" s="3" t="s">
        <v>306</v>
      </c>
      <c r="B128" s="81">
        <f>C128-365*7</f>
        <v>43648</v>
      </c>
      <c r="C128" s="18">
        <v>46203</v>
      </c>
      <c r="D128" s="69">
        <f t="shared" si="4"/>
        <v>45473</v>
      </c>
      <c r="E128" s="6">
        <v>23400</v>
      </c>
      <c r="F128" s="6">
        <f>E128*5</f>
        <v>117000</v>
      </c>
      <c r="G128" s="6" t="s">
        <v>307</v>
      </c>
    </row>
    <row r="129" spans="1:7" ht="15.75" x14ac:dyDescent="0.25">
      <c r="A129" s="66" t="s">
        <v>308</v>
      </c>
      <c r="B129" t="s">
        <v>309</v>
      </c>
      <c r="C129" s="66" t="s">
        <v>310</v>
      </c>
      <c r="D129" s="66" t="s">
        <v>311</v>
      </c>
      <c r="E129" s="82">
        <v>49071.6</v>
      </c>
      <c r="F129" s="68">
        <v>443986.48</v>
      </c>
      <c r="G129" s="66" t="s">
        <v>312</v>
      </c>
    </row>
    <row r="130" spans="1:7" ht="15.75" x14ac:dyDescent="0.25">
      <c r="A130" s="66" t="s">
        <v>313</v>
      </c>
      <c r="B130" s="5">
        <f>C130-365*4</f>
        <v>45017</v>
      </c>
      <c r="C130" s="83">
        <v>46477</v>
      </c>
      <c r="D130" s="69">
        <f t="shared" si="4"/>
        <v>45747</v>
      </c>
      <c r="E130" s="71">
        <v>5000</v>
      </c>
      <c r="F130" s="66">
        <v>20000</v>
      </c>
      <c r="G130" s="6" t="s">
        <v>314</v>
      </c>
    </row>
    <row r="131" spans="1:7" ht="15.75" x14ac:dyDescent="0.2">
      <c r="A131" s="3" t="s">
        <v>315</v>
      </c>
      <c r="B131" s="5" t="s">
        <v>316</v>
      </c>
      <c r="C131" s="16" t="s">
        <v>317</v>
      </c>
      <c r="D131" s="16" t="s">
        <v>318</v>
      </c>
      <c r="E131" s="6">
        <v>197104</v>
      </c>
      <c r="F131" s="6">
        <v>985520</v>
      </c>
      <c r="G131" s="3" t="s">
        <v>242</v>
      </c>
    </row>
    <row r="132" spans="1:7" ht="15.75" x14ac:dyDescent="0.2">
      <c r="A132" s="43" t="s">
        <v>319</v>
      </c>
      <c r="B132" s="5">
        <f t="shared" ref="B132" si="7">C132-365*4</f>
        <v>44806</v>
      </c>
      <c r="C132" s="77">
        <v>46266</v>
      </c>
      <c r="D132" s="69">
        <f t="shared" si="4"/>
        <v>45536</v>
      </c>
      <c r="E132" s="6">
        <v>57800</v>
      </c>
      <c r="F132" s="84">
        <v>173400</v>
      </c>
      <c r="G132" s="43" t="s">
        <v>320</v>
      </c>
    </row>
    <row r="133" spans="1:7" ht="15.75" x14ac:dyDescent="0.2">
      <c r="A133" s="3" t="s">
        <v>321</v>
      </c>
      <c r="B133" s="5">
        <f>C133-365*3</f>
        <v>45443</v>
      </c>
      <c r="C133" s="16">
        <v>46538</v>
      </c>
      <c r="D133" s="69">
        <f t="shared" si="4"/>
        <v>45808</v>
      </c>
      <c r="E133" s="6">
        <v>22620</v>
      </c>
      <c r="F133" s="6">
        <v>67860</v>
      </c>
      <c r="G133" s="3" t="s">
        <v>322</v>
      </c>
    </row>
    <row r="134" spans="1:7" ht="15.75" x14ac:dyDescent="0.2">
      <c r="A134" s="3" t="s">
        <v>323</v>
      </c>
      <c r="B134" s="5">
        <f t="shared" ref="B134:B148" si="8">C134-365*3</f>
        <v>45382</v>
      </c>
      <c r="C134" s="16">
        <v>46477</v>
      </c>
      <c r="D134" s="69">
        <f t="shared" si="4"/>
        <v>45747</v>
      </c>
      <c r="E134" s="6">
        <v>37678</v>
      </c>
      <c r="F134" s="6">
        <v>113034</v>
      </c>
      <c r="G134" s="3" t="s">
        <v>280</v>
      </c>
    </row>
    <row r="135" spans="1:7" ht="15.75" x14ac:dyDescent="0.25">
      <c r="A135" s="66" t="s">
        <v>324</v>
      </c>
      <c r="B135" s="5">
        <f>C135-365*4</f>
        <v>44945</v>
      </c>
      <c r="C135" s="73">
        <v>46405</v>
      </c>
      <c r="D135" s="69">
        <f t="shared" si="4"/>
        <v>45675</v>
      </c>
      <c r="E135" s="68">
        <v>16200</v>
      </c>
      <c r="F135" s="68">
        <v>64800</v>
      </c>
      <c r="G135" s="66" t="s">
        <v>325</v>
      </c>
    </row>
    <row r="136" spans="1:7" ht="15.75" x14ac:dyDescent="0.25">
      <c r="A136" s="66" t="s">
        <v>326</v>
      </c>
      <c r="B136" s="5">
        <f t="shared" si="8"/>
        <v>45725</v>
      </c>
      <c r="C136" s="73">
        <v>46820</v>
      </c>
      <c r="D136" s="69">
        <f t="shared" si="4"/>
        <v>46090</v>
      </c>
      <c r="E136" s="68">
        <v>4836.51</v>
      </c>
      <c r="F136" s="68">
        <v>14509.53</v>
      </c>
      <c r="G136" s="66" t="s">
        <v>327</v>
      </c>
    </row>
    <row r="137" spans="1:7" ht="15.75" x14ac:dyDescent="0.2">
      <c r="A137" s="85" t="s">
        <v>328</v>
      </c>
      <c r="B137" s="5">
        <f t="shared" si="8"/>
        <v>45321</v>
      </c>
      <c r="C137" s="16">
        <v>46416</v>
      </c>
      <c r="D137" s="69">
        <f t="shared" si="4"/>
        <v>45686</v>
      </c>
      <c r="E137" s="6">
        <v>7665</v>
      </c>
      <c r="F137" s="6">
        <v>22997</v>
      </c>
      <c r="G137" s="3" t="s">
        <v>329</v>
      </c>
    </row>
    <row r="138" spans="1:7" ht="31.5" x14ac:dyDescent="0.25">
      <c r="A138" s="66" t="s">
        <v>330</v>
      </c>
      <c r="B138" s="5">
        <f>C138-365*4</f>
        <v>45565</v>
      </c>
      <c r="C138" s="73">
        <v>47025</v>
      </c>
      <c r="D138" s="69">
        <f t="shared" si="4"/>
        <v>46295</v>
      </c>
      <c r="E138" s="67">
        <v>18842</v>
      </c>
      <c r="F138" s="68">
        <v>75368</v>
      </c>
      <c r="G138" s="66" t="s">
        <v>331</v>
      </c>
    </row>
    <row r="139" spans="1:7" ht="31.5" x14ac:dyDescent="0.2">
      <c r="A139" s="3" t="s">
        <v>332</v>
      </c>
      <c r="B139" s="5">
        <f>C139-365*5</f>
        <v>45425</v>
      </c>
      <c r="C139" s="16">
        <v>47250</v>
      </c>
      <c r="D139" s="69">
        <f t="shared" ref="D139:D142" si="9">C139-365*2</f>
        <v>46520</v>
      </c>
      <c r="E139" s="6">
        <v>6555</v>
      </c>
      <c r="F139" s="6">
        <v>32775</v>
      </c>
      <c r="G139" s="3" t="s">
        <v>333</v>
      </c>
    </row>
    <row r="140" spans="1:7" ht="15.75" x14ac:dyDescent="0.25">
      <c r="A140" s="66" t="s">
        <v>334</v>
      </c>
      <c r="B140" s="5">
        <f t="shared" si="8"/>
        <v>45132</v>
      </c>
      <c r="C140" s="73">
        <v>46227</v>
      </c>
      <c r="D140" s="69">
        <f t="shared" si="9"/>
        <v>45497</v>
      </c>
      <c r="E140" s="6">
        <v>38952</v>
      </c>
      <c r="F140" s="74" t="s">
        <v>335</v>
      </c>
      <c r="G140" s="66" t="s">
        <v>336</v>
      </c>
    </row>
    <row r="141" spans="1:7" ht="15.75" x14ac:dyDescent="0.2">
      <c r="A141" s="3" t="s">
        <v>337</v>
      </c>
      <c r="B141" s="5">
        <f t="shared" si="8"/>
        <v>45382</v>
      </c>
      <c r="C141" s="16">
        <v>46477</v>
      </c>
      <c r="D141" s="69">
        <f t="shared" si="9"/>
        <v>45747</v>
      </c>
      <c r="E141" s="6">
        <v>14481</v>
      </c>
      <c r="F141" s="6">
        <v>43443</v>
      </c>
      <c r="G141" s="3" t="s">
        <v>338</v>
      </c>
    </row>
    <row r="142" spans="1:7" ht="15.75" x14ac:dyDescent="0.2">
      <c r="A142" s="3" t="s">
        <v>339</v>
      </c>
      <c r="B142" s="5">
        <f t="shared" si="8"/>
        <v>45644</v>
      </c>
      <c r="C142" s="16">
        <v>46739</v>
      </c>
      <c r="D142" s="69">
        <f t="shared" si="9"/>
        <v>46009</v>
      </c>
      <c r="E142" s="6">
        <v>12476.44</v>
      </c>
      <c r="F142" s="86">
        <v>37429.32</v>
      </c>
      <c r="G142" s="3" t="s">
        <v>333</v>
      </c>
    </row>
    <row r="143" spans="1:7" ht="15.75" x14ac:dyDescent="0.2">
      <c r="A143" s="3" t="s">
        <v>340</v>
      </c>
      <c r="B143" s="5" t="s">
        <v>341</v>
      </c>
      <c r="C143" s="16" t="s">
        <v>342</v>
      </c>
      <c r="D143" s="16" t="s">
        <v>343</v>
      </c>
      <c r="E143" s="6">
        <v>3272</v>
      </c>
      <c r="F143" s="72">
        <f>E143*5</f>
        <v>16360</v>
      </c>
      <c r="G143" s="3" t="s">
        <v>344</v>
      </c>
    </row>
    <row r="144" spans="1:7" ht="31.5" x14ac:dyDescent="0.25">
      <c r="A144" s="66" t="s">
        <v>345</v>
      </c>
      <c r="B144" s="5">
        <f>C144-365*7</f>
        <v>45673</v>
      </c>
      <c r="C144" s="16">
        <v>48228</v>
      </c>
      <c r="D144" s="69">
        <f t="shared" ref="D144:D149" si="10">C144-365*2</f>
        <v>47498</v>
      </c>
      <c r="E144" s="6">
        <v>68551.320000000007</v>
      </c>
      <c r="F144" s="6">
        <v>647283.24</v>
      </c>
      <c r="G144" s="3" t="s">
        <v>346</v>
      </c>
    </row>
    <row r="145" spans="1:7" ht="15.75" x14ac:dyDescent="0.2">
      <c r="A145" s="3" t="s">
        <v>347</v>
      </c>
      <c r="B145" s="5">
        <f>C145-365*4</f>
        <v>44895</v>
      </c>
      <c r="C145" s="16">
        <v>46355</v>
      </c>
      <c r="D145" s="69">
        <f t="shared" si="10"/>
        <v>45625</v>
      </c>
      <c r="E145" s="6">
        <f>F145/4</f>
        <v>2954.8825000000002</v>
      </c>
      <c r="F145" s="6">
        <v>11819.53</v>
      </c>
      <c r="G145" s="3" t="s">
        <v>263</v>
      </c>
    </row>
    <row r="146" spans="1:7" ht="15.75" x14ac:dyDescent="0.25">
      <c r="A146" s="87" t="s">
        <v>348</v>
      </c>
      <c r="B146" s="5">
        <f>C146-365*4</f>
        <v>45221</v>
      </c>
      <c r="C146" s="88">
        <v>46681</v>
      </c>
      <c r="D146" s="69">
        <f t="shared" si="10"/>
        <v>45951</v>
      </c>
      <c r="E146" s="89">
        <v>18414.099999999999</v>
      </c>
      <c r="F146" s="89">
        <v>73656.42</v>
      </c>
      <c r="G146" s="87" t="s">
        <v>349</v>
      </c>
    </row>
    <row r="147" spans="1:7" ht="15.75" x14ac:dyDescent="0.25">
      <c r="A147" s="87" t="s">
        <v>350</v>
      </c>
      <c r="B147" s="5">
        <f t="shared" si="8"/>
        <v>45597</v>
      </c>
      <c r="C147" s="88">
        <v>46692</v>
      </c>
      <c r="D147" s="69">
        <f t="shared" si="10"/>
        <v>45962</v>
      </c>
      <c r="E147" s="6">
        <f>F147/3</f>
        <v>9316</v>
      </c>
      <c r="F147" s="90">
        <v>27948</v>
      </c>
      <c r="G147" s="87" t="s">
        <v>351</v>
      </c>
    </row>
    <row r="148" spans="1:7" ht="63" x14ac:dyDescent="0.25">
      <c r="A148" s="91" t="s">
        <v>352</v>
      </c>
      <c r="B148" s="5">
        <f t="shared" si="8"/>
        <v>44949</v>
      </c>
      <c r="C148" s="92">
        <v>46044</v>
      </c>
      <c r="D148" s="69">
        <f t="shared" si="10"/>
        <v>45314</v>
      </c>
      <c r="E148" s="6">
        <v>8857</v>
      </c>
      <c r="F148" s="6">
        <v>26571</v>
      </c>
      <c r="G148" s="87" t="s">
        <v>353</v>
      </c>
    </row>
    <row r="149" spans="1:7" ht="15.75" x14ac:dyDescent="0.25">
      <c r="A149" s="87" t="s">
        <v>354</v>
      </c>
      <c r="B149" s="5">
        <f>C149-365*4</f>
        <v>44896</v>
      </c>
      <c r="C149" s="92">
        <v>46356</v>
      </c>
      <c r="D149" s="69">
        <f t="shared" si="10"/>
        <v>45626</v>
      </c>
      <c r="E149" s="93">
        <v>150000</v>
      </c>
      <c r="F149" s="94">
        <v>600000</v>
      </c>
      <c r="G149" s="87" t="s">
        <v>355</v>
      </c>
    </row>
  </sheetData>
  <autoFilter ref="A1:G149" xr:uid="{231D3AA9-A293-4F1D-AF5B-6186065C11A0}"/>
  <conditionalFormatting sqref="A10:A11">
    <cfRule type="duplicateValues" dxfId="1" priority="2"/>
  </conditionalFormatting>
  <conditionalFormatting sqref="A12">
    <cfRule type="duplicateValues" dxfId="0" priority="1"/>
  </conditionalFormatting>
  <dataValidations count="2">
    <dataValidation type="list" allowBlank="1" showInputMessage="1" showErrorMessage="1" sqref="C36" xr:uid="{9E19ABE1-23A1-47D3-98AD-2679D677E59F}">
      <formula1>"Yes, No"</formula1>
    </dataValidation>
    <dataValidation type="list" allowBlank="1" showInputMessage="1" showErrorMessage="1" sqref="F103:F104 E111:E112 F91:F98 F120 F106:F108 F111:F118 F122:F128 F132" xr:uid="{7B452089-7E37-48A4-A615-BE734CAC5A05}">
      <formula1>"Major, Operational, Transactional"</formula1>
    </dataValidation>
  </dataValidations>
  <pageMargins left="0.7" right="0.7" top="0.75" bottom="0.75" header="0.3" footer="0.3"/>
  <headerFooter>
    <oddHeader>&amp;L&amp;"Calibri"&amp;10&amp;K000000 BFC - CONFIDENTIAL&amp;1#_x000D_</oddHeader>
    <oddFooter>&amp;L_x000D_&amp;1#&amp;"Calibri"&amp;10&amp;K000000 BFC - CONFIDENTIAL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Contracts over £5000 July 2025</dc:title>
  <dc:creator>Paul Marriott</dc:creator>
  <cp:lastModifiedBy>Pauline Beavis</cp:lastModifiedBy>
  <dcterms:created xsi:type="dcterms:W3CDTF">2025-07-03T10:30:25Z</dcterms:created>
  <dcterms:modified xsi:type="dcterms:W3CDTF">2025-07-10T12:47:21Z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2c53bb-e198-4998-b441-8a733e595363_Enabled">
    <vt:lpwstr>true</vt:lpwstr>
  </property>
  <property fmtid="{D5CDD505-2E9C-101B-9397-08002B2CF9AE}" pid="3" name="MSIP_Label_752c53bb-e198-4998-b441-8a733e595363_SetDate">
    <vt:lpwstr>2025-07-03T10:30:58Z</vt:lpwstr>
  </property>
  <property fmtid="{D5CDD505-2E9C-101B-9397-08002B2CF9AE}" pid="4" name="MSIP_Label_752c53bb-e198-4998-b441-8a733e595363_Method">
    <vt:lpwstr>Standard</vt:lpwstr>
  </property>
  <property fmtid="{D5CDD505-2E9C-101B-9397-08002B2CF9AE}" pid="5" name="MSIP_Label_752c53bb-e198-4998-b441-8a733e595363_Name">
    <vt:lpwstr>BFC - Internal</vt:lpwstr>
  </property>
  <property fmtid="{D5CDD505-2E9C-101B-9397-08002B2CF9AE}" pid="6" name="MSIP_Label_752c53bb-e198-4998-b441-8a733e595363_SiteId">
    <vt:lpwstr>f54c93b7-0883-478f-bf3d-56e09b7ca0b7</vt:lpwstr>
  </property>
  <property fmtid="{D5CDD505-2E9C-101B-9397-08002B2CF9AE}" pid="7" name="MSIP_Label_752c53bb-e198-4998-b441-8a733e595363_ActionId">
    <vt:lpwstr>a9b33af0-d8f2-478f-ac0c-a63df1adc94a</vt:lpwstr>
  </property>
  <property fmtid="{D5CDD505-2E9C-101B-9397-08002B2CF9AE}" pid="8" name="MSIP_Label_752c53bb-e198-4998-b441-8a733e595363_ContentBits">
    <vt:lpwstr>3</vt:lpwstr>
  </property>
  <property fmtid="{D5CDD505-2E9C-101B-9397-08002B2CF9AE}" pid="9" name="MSIP_Label_752c53bb-e198-4998-b441-8a733e595363_Tag">
    <vt:lpwstr>10, 3, 0, 1</vt:lpwstr>
  </property>
</Properties>
</file>