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C:\Users\CharlDa\Downloads\"/>
    </mc:Choice>
  </mc:AlternateContent>
  <xr:revisionPtr revIDLastSave="0" documentId="8_{6F9E997C-3F5D-4440-B951-C1FF1517DB95}" xr6:coauthVersionLast="47" xr6:coauthVersionMax="47" xr10:uidLastSave="{00000000-0000-0000-0000-000000000000}"/>
  <bookViews>
    <workbookView xWindow="1860" yWindow="1860" windowWidth="21600" windowHeight="11175" tabRatio="689" xr2:uid="{00000000-000D-0000-FFFF-FFFF00000000}"/>
  </bookViews>
  <sheets>
    <sheet name="Instructions" sheetId="11" r:id="rId1"/>
    <sheet name="Estimator" sheetId="6" r:id="rId2"/>
    <sheet name="Social housing relief" sheetId="9" r:id="rId3"/>
    <sheet name="Workings" sheetId="4" state="hidden" r:id="rId4"/>
    <sheet name="IP &amp; IC" sheetId="14" r:id="rId5"/>
  </sheets>
  <definedNames>
    <definedName name="existin_floorspace" localSheetId="2">#REF!</definedName>
    <definedName name="existin_floorspace">#REF!</definedName>
    <definedName name="existing_floorspace">Workings!#REF!</definedName>
    <definedName name="floorspace" localSheetId="2">#REF!</definedName>
    <definedName name="floorspace">#REF!</definedName>
    <definedName name="how_many_uses">Workings!#REF!</definedName>
    <definedName name="number_of_uses">Workings!#REF!</definedName>
    <definedName name="_xlnm.Print_Area" localSheetId="1">Estimator!$B$10:$J$75</definedName>
    <definedName name="_xlnm.Print_Area" localSheetId="2">'Social housing relief'!$B$2:$J$24</definedName>
    <definedName name="_xlnm.Print_Area" localSheetId="3">Workings!$B$2:$E$20,Workings!#REF!,Workings!#REF!,Workings!#REF!,Workings!#REF!</definedName>
    <definedName name="use_classes">Workings!#REF!</definedName>
    <definedName name="what_are_the_uses" localSheetId="2">#REF!</definedName>
    <definedName name="what_are_the_us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6" l="1"/>
  <c r="D13" i="4"/>
  <c r="D11" i="4"/>
  <c r="O10" i="4" l="1"/>
  <c r="O9" i="4"/>
  <c r="O8" i="4"/>
  <c r="O7" i="4"/>
  <c r="N10" i="4"/>
  <c r="N9" i="4"/>
  <c r="N8" i="4"/>
  <c r="N7" i="4"/>
  <c r="AH105" i="4" l="1"/>
  <c r="AH61" i="4"/>
  <c r="AH50" i="4"/>
  <c r="AH39" i="4"/>
  <c r="AH28" i="4"/>
  <c r="AH17" i="4"/>
  <c r="AB111" i="4"/>
  <c r="AB112" i="4"/>
  <c r="AB113" i="4"/>
  <c r="AB110" i="4"/>
  <c r="AB100" i="4" l="1"/>
  <c r="AB101" i="4"/>
  <c r="AB102" i="4"/>
  <c r="AB99" i="4"/>
  <c r="Y94" i="4"/>
  <c r="AH94" i="4" s="1"/>
  <c r="AB89" i="4"/>
  <c r="AB90" i="4"/>
  <c r="AB91" i="4"/>
  <c r="AB88" i="4"/>
  <c r="Y83" i="4"/>
  <c r="AH83" i="4" s="1"/>
  <c r="AB78" i="4"/>
  <c r="AB79" i="4"/>
  <c r="AB80" i="4"/>
  <c r="AB77" i="4"/>
  <c r="Y72" i="4"/>
  <c r="AH72" i="4" s="1"/>
  <c r="AB67" i="4"/>
  <c r="AB68" i="4"/>
  <c r="AB69" i="4"/>
  <c r="AB66" i="4"/>
  <c r="AB56" i="4"/>
  <c r="AB57" i="4"/>
  <c r="AB58" i="4"/>
  <c r="AB55" i="4"/>
  <c r="AI9" i="4"/>
  <c r="AI20" i="4" s="1"/>
  <c r="AI31" i="4" s="1"/>
  <c r="AI42" i="4" s="1"/>
  <c r="AI53" i="4" s="1"/>
  <c r="AI64" i="4" s="1"/>
  <c r="AI75" i="4" s="1"/>
  <c r="AI86" i="4" s="1"/>
  <c r="AI97" i="4" s="1"/>
  <c r="AI108" i="4" s="1"/>
  <c r="AI8" i="4"/>
  <c r="AI19" i="4" s="1"/>
  <c r="AB45" i="4"/>
  <c r="AB46" i="4"/>
  <c r="AB47" i="4"/>
  <c r="AB44" i="4"/>
  <c r="AB34" i="4"/>
  <c r="AB35" i="4"/>
  <c r="AB36" i="4"/>
  <c r="AB33" i="4"/>
  <c r="AB23" i="4"/>
  <c r="AB24" i="4"/>
  <c r="AB25" i="4"/>
  <c r="AB22" i="4"/>
  <c r="Y37" i="4"/>
  <c r="AB12" i="4"/>
  <c r="AB13" i="4"/>
  <c r="AB14" i="4"/>
  <c r="AB11" i="4"/>
  <c r="Y10" i="4"/>
  <c r="Y21" i="4" s="1"/>
  <c r="Y32" i="4" s="1"/>
  <c r="Y43" i="4" s="1"/>
  <c r="Y54" i="4" s="1"/>
  <c r="Y65" i="4" s="1"/>
  <c r="Y76" i="4" s="1"/>
  <c r="Y87" i="4" s="1"/>
  <c r="Y98" i="4" s="1"/>
  <c r="Y109" i="4" s="1"/>
  <c r="Y9" i="4"/>
  <c r="Y20" i="4" s="1"/>
  <c r="Y31" i="4" s="1"/>
  <c r="Y42" i="4" s="1"/>
  <c r="Y53" i="4" s="1"/>
  <c r="Y64" i="4" s="1"/>
  <c r="Y75" i="4" s="1"/>
  <c r="Y86" i="4" s="1"/>
  <c r="Y97" i="4" s="1"/>
  <c r="Y108" i="4" s="1"/>
  <c r="Y8" i="4"/>
  <c r="Y19" i="4" s="1"/>
  <c r="Y30" i="4" s="1"/>
  <c r="Y41" i="4" s="1"/>
  <c r="Y52" i="4" s="1"/>
  <c r="Y63" i="4" s="1"/>
  <c r="Y74" i="4" s="1"/>
  <c r="Y85" i="4" s="1"/>
  <c r="Y96" i="4" s="1"/>
  <c r="Y107" i="4" s="1"/>
  <c r="Z4" i="4"/>
  <c r="AN4" i="4"/>
  <c r="AI30" i="4" l="1"/>
  <c r="N3" i="9"/>
  <c r="S14" i="4"/>
  <c r="AB19" i="4" s="1"/>
  <c r="T37" i="4"/>
  <c r="U37" i="4" s="1"/>
  <c r="T36" i="4"/>
  <c r="U36" i="4" s="1"/>
  <c r="T35" i="4"/>
  <c r="U35" i="4" s="1"/>
  <c r="T34" i="4"/>
  <c r="Z110" i="4" s="1"/>
  <c r="O6" i="4"/>
  <c r="N6" i="4"/>
  <c r="O5" i="4"/>
  <c r="N5" i="4"/>
  <c r="O4" i="4"/>
  <c r="N4" i="4"/>
  <c r="AI41" i="4" l="1"/>
  <c r="Z113" i="4"/>
  <c r="Z91" i="4"/>
  <c r="Z80" i="4"/>
  <c r="Z69" i="4"/>
  <c r="Z58" i="4"/>
  <c r="Z102" i="4"/>
  <c r="Z111" i="4"/>
  <c r="Z89" i="4"/>
  <c r="Z78" i="4"/>
  <c r="Z67" i="4"/>
  <c r="Z56" i="4"/>
  <c r="Z100" i="4"/>
  <c r="Z112" i="4"/>
  <c r="Z68" i="4"/>
  <c r="Z101" i="4"/>
  <c r="Z90" i="4"/>
  <c r="Z79" i="4"/>
  <c r="Z57" i="4"/>
  <c r="Z99" i="4"/>
  <c r="Z88" i="4"/>
  <c r="Z66" i="4"/>
  <c r="Z55" i="4"/>
  <c r="Z77" i="4"/>
  <c r="Z46" i="4"/>
  <c r="Z35" i="4"/>
  <c r="Z24" i="4"/>
  <c r="Z47" i="4"/>
  <c r="Z36" i="4"/>
  <c r="Z25" i="4"/>
  <c r="Z44" i="4"/>
  <c r="Z33" i="4"/>
  <c r="Z22" i="4"/>
  <c r="Z23" i="4"/>
  <c r="Z45" i="4"/>
  <c r="Z34" i="4"/>
  <c r="AA112" i="4"/>
  <c r="Z13" i="4"/>
  <c r="AA113" i="4"/>
  <c r="Z14" i="4"/>
  <c r="U34" i="4"/>
  <c r="AA110" i="4" s="1"/>
  <c r="Z11" i="4"/>
  <c r="AA111" i="4"/>
  <c r="Z12" i="4"/>
  <c r="B32" i="11"/>
  <c r="C23" i="9"/>
  <c r="R37" i="4"/>
  <c r="R36" i="4"/>
  <c r="R35" i="4"/>
  <c r="R34" i="4"/>
  <c r="S31" i="4"/>
  <c r="S30" i="4"/>
  <c r="AB21" i="4" s="1"/>
  <c r="S25" i="4"/>
  <c r="AB31" i="4" s="1"/>
  <c r="S26" i="4"/>
  <c r="S27" i="4"/>
  <c r="S24" i="4"/>
  <c r="AB20" i="4" s="1"/>
  <c r="S8" i="4"/>
  <c r="AB52" i="4" s="1"/>
  <c r="S9" i="4"/>
  <c r="AB85" i="4" s="1"/>
  <c r="S10" i="4"/>
  <c r="AB74" i="4" s="1"/>
  <c r="S11" i="4"/>
  <c r="AB96" i="4" s="1"/>
  <c r="S12" i="4"/>
  <c r="AB107" i="4" s="1"/>
  <c r="S7" i="4"/>
  <c r="AB63" i="4" s="1"/>
  <c r="D7" i="4"/>
  <c r="AM13" i="4" l="1"/>
  <c r="Y36" i="4"/>
  <c r="Y25" i="4"/>
  <c r="Y58" i="4"/>
  <c r="Y69" i="4" s="1"/>
  <c r="Y80" i="4" s="1"/>
  <c r="Y91" i="4" s="1"/>
  <c r="Y102" i="4" s="1"/>
  <c r="Y113" i="4" s="1"/>
  <c r="Y14" i="4"/>
  <c r="Y47" i="4"/>
  <c r="AM12" i="4"/>
  <c r="Y46" i="4"/>
  <c r="Y24" i="4"/>
  <c r="Y57" i="4"/>
  <c r="Y68" i="4" s="1"/>
  <c r="Y79" i="4" s="1"/>
  <c r="Y90" i="4" s="1"/>
  <c r="Y101" i="4" s="1"/>
  <c r="Y112" i="4" s="1"/>
  <c r="Y35" i="4"/>
  <c r="Y13" i="4"/>
  <c r="AM11" i="4"/>
  <c r="Y56" i="4"/>
  <c r="Y67" i="4" s="1"/>
  <c r="Y78" i="4" s="1"/>
  <c r="Y89" i="4" s="1"/>
  <c r="Y100" i="4" s="1"/>
  <c r="Y111" i="4" s="1"/>
  <c r="Y12" i="4"/>
  <c r="Y23" i="4"/>
  <c r="Y34" i="4"/>
  <c r="Y45" i="4"/>
  <c r="AM10" i="4"/>
  <c r="Y55" i="4"/>
  <c r="Y66" i="4" s="1"/>
  <c r="Y77" i="4" s="1"/>
  <c r="Y88" i="4" s="1"/>
  <c r="Y99" i="4" s="1"/>
  <c r="Y110" i="4" s="1"/>
  <c r="Y44" i="4"/>
  <c r="Y33" i="4"/>
  <c r="Y22" i="4"/>
  <c r="Y11" i="4"/>
  <c r="AB41" i="4"/>
  <c r="AB30" i="4"/>
  <c r="AI52" i="4"/>
  <c r="AB109" i="4"/>
  <c r="AB54" i="4"/>
  <c r="AB98" i="4"/>
  <c r="AB87" i="4"/>
  <c r="AB76" i="4"/>
  <c r="AB65" i="4"/>
  <c r="AB42" i="4"/>
  <c r="AB53" i="4"/>
  <c r="AB64" i="4"/>
  <c r="AB9" i="4"/>
  <c r="AB108" i="4"/>
  <c r="AB97" i="4"/>
  <c r="AB86" i="4"/>
  <c r="AB75" i="4"/>
  <c r="AA57" i="4"/>
  <c r="AA101" i="4"/>
  <c r="AA90" i="4"/>
  <c r="AA79" i="4"/>
  <c r="AA68" i="4"/>
  <c r="AA100" i="4"/>
  <c r="AA56" i="4"/>
  <c r="AA89" i="4"/>
  <c r="AA78" i="4"/>
  <c r="AA67" i="4"/>
  <c r="AA58" i="4"/>
  <c r="AA102" i="4"/>
  <c r="AA91" i="4"/>
  <c r="AA80" i="4"/>
  <c r="AA69" i="4"/>
  <c r="AA88" i="4"/>
  <c r="AA66" i="4"/>
  <c r="AA55" i="4"/>
  <c r="AA99" i="4"/>
  <c r="AA77" i="4"/>
  <c r="AB10" i="4"/>
  <c r="AB43" i="4"/>
  <c r="AB32" i="4"/>
  <c r="AA44" i="4"/>
  <c r="AA33" i="4"/>
  <c r="AA22" i="4"/>
  <c r="AA24" i="4"/>
  <c r="AA46" i="4"/>
  <c r="AA35" i="4"/>
  <c r="AB8" i="4"/>
  <c r="AA23" i="4"/>
  <c r="AA45" i="4"/>
  <c r="AA34" i="4"/>
  <c r="AA47" i="4"/>
  <c r="AA36" i="4"/>
  <c r="AA25" i="4"/>
  <c r="AA12" i="4"/>
  <c r="AA14" i="4"/>
  <c r="AA11" i="4"/>
  <c r="AA13" i="4"/>
  <c r="D9" i="4"/>
  <c r="N6" i="9"/>
  <c r="E8" i="9"/>
  <c r="O3" i="9"/>
  <c r="D19" i="4"/>
  <c r="I66" i="6"/>
  <c r="D15" i="4"/>
  <c r="D17" i="4"/>
  <c r="L11" i="9"/>
  <c r="C20" i="9"/>
  <c r="AI11" i="4" l="1"/>
  <c r="AI12" i="4" s="1"/>
  <c r="AO12" i="4"/>
  <c r="P3" i="9"/>
  <c r="C70" i="6"/>
  <c r="AI44" i="4"/>
  <c r="AI45" i="4" s="1"/>
  <c r="AC111" i="4"/>
  <c r="AD111" i="4" s="1"/>
  <c r="AC110" i="4"/>
  <c r="AD110" i="4" s="1"/>
  <c r="AI22" i="4"/>
  <c r="AI23" i="4" s="1"/>
  <c r="AI33" i="4"/>
  <c r="AI63" i="4"/>
  <c r="AI55" i="4"/>
  <c r="AI56" i="4" s="1"/>
  <c r="AP13" i="4"/>
  <c r="AP9" i="4"/>
  <c r="AP12" i="4"/>
  <c r="AP8" i="4"/>
  <c r="AP11" i="4"/>
  <c r="AP7" i="4"/>
  <c r="AP10" i="4"/>
  <c r="AC112" i="4"/>
  <c r="AD112" i="4" s="1"/>
  <c r="AC113" i="4"/>
  <c r="AD113" i="4" s="1"/>
  <c r="AO13" i="4"/>
  <c r="AN12" i="4"/>
  <c r="AN11" i="4"/>
  <c r="AN10" i="4"/>
  <c r="AO11" i="4"/>
  <c r="AN13" i="4"/>
  <c r="AC99" i="4"/>
  <c r="AD99" i="4" s="1"/>
  <c r="AC91" i="4"/>
  <c r="AD91" i="4" s="1"/>
  <c r="AC79" i="4"/>
  <c r="AD79" i="4" s="1"/>
  <c r="AC67" i="4"/>
  <c r="AD67" i="4" s="1"/>
  <c r="AC58" i="4"/>
  <c r="AD58" i="4" s="1"/>
  <c r="AC78" i="4"/>
  <c r="AD78" i="4" s="1"/>
  <c r="AC66" i="4"/>
  <c r="AD66" i="4" s="1"/>
  <c r="AC57" i="4"/>
  <c r="AD57" i="4" s="1"/>
  <c r="AC77" i="4"/>
  <c r="AD77" i="4" s="1"/>
  <c r="AC101" i="4"/>
  <c r="AD101" i="4" s="1"/>
  <c r="AC90" i="4"/>
  <c r="AD90" i="4" s="1"/>
  <c r="AC102" i="4"/>
  <c r="AD102" i="4" s="1"/>
  <c r="AC69" i="4"/>
  <c r="AD69" i="4" s="1"/>
  <c r="AC56" i="4"/>
  <c r="AD56" i="4" s="1"/>
  <c r="AC100" i="4"/>
  <c r="AD100" i="4" s="1"/>
  <c r="AC88" i="4"/>
  <c r="AD88" i="4" s="1"/>
  <c r="AC80" i="4"/>
  <c r="AD80" i="4" s="1"/>
  <c r="AC68" i="4"/>
  <c r="AD68" i="4" s="1"/>
  <c r="AC55" i="4"/>
  <c r="AD55" i="4" s="1"/>
  <c r="AC89" i="4"/>
  <c r="AD89" i="4" s="1"/>
  <c r="AC14" i="4"/>
  <c r="AD14" i="4" s="1"/>
  <c r="AC45" i="4"/>
  <c r="AD45" i="4" s="1"/>
  <c r="AC22" i="4"/>
  <c r="AD22" i="4" s="1"/>
  <c r="AC47" i="4"/>
  <c r="AD47" i="4" s="1"/>
  <c r="AC11" i="4"/>
  <c r="AC12" i="4"/>
  <c r="AD12" i="4" s="1"/>
  <c r="AC35" i="4"/>
  <c r="AD35" i="4" s="1"/>
  <c r="AC33" i="4"/>
  <c r="AD33" i="4" s="1"/>
  <c r="AC36" i="4"/>
  <c r="AD36" i="4" s="1"/>
  <c r="AC23" i="4"/>
  <c r="AD23" i="4" s="1"/>
  <c r="AC44" i="4"/>
  <c r="AD44" i="4" s="1"/>
  <c r="AC24" i="4"/>
  <c r="AD24" i="4" s="1"/>
  <c r="AC46" i="4"/>
  <c r="AD46" i="4" s="1"/>
  <c r="AC13" i="4"/>
  <c r="AD13" i="4" s="1"/>
  <c r="AC34" i="4"/>
  <c r="AD34" i="4" s="1"/>
  <c r="AC25" i="4"/>
  <c r="AD25" i="4" s="1"/>
  <c r="T20" i="4"/>
  <c r="T16" i="4"/>
  <c r="T19" i="4"/>
  <c r="T18" i="4"/>
  <c r="T21" i="4"/>
  <c r="T17" i="4"/>
  <c r="T24" i="4"/>
  <c r="Z20" i="4" s="1"/>
  <c r="AD20" i="4" s="1"/>
  <c r="T26" i="4"/>
  <c r="T11" i="4"/>
  <c r="T7" i="4"/>
  <c r="Z63" i="4" s="1"/>
  <c r="T31" i="4"/>
  <c r="T25" i="4"/>
  <c r="Z31" i="4" s="1"/>
  <c r="AD31" i="4" s="1"/>
  <c r="T10" i="4"/>
  <c r="Z74" i="4" s="1"/>
  <c r="AD74" i="4" s="1"/>
  <c r="T30" i="4"/>
  <c r="Z21" i="4" s="1"/>
  <c r="AD21" i="4" s="1"/>
  <c r="T14" i="4"/>
  <c r="T9" i="4"/>
  <c r="Z85" i="4" s="1"/>
  <c r="T27" i="4"/>
  <c r="T12" i="4"/>
  <c r="Z107" i="4" s="1"/>
  <c r="T8" i="4"/>
  <c r="Z52" i="4" s="1"/>
  <c r="C18" i="9"/>
  <c r="C6" i="9"/>
  <c r="L66" i="6"/>
  <c r="N64" i="6" s="1"/>
  <c r="AR11" i="4" l="1"/>
  <c r="AR12" i="4"/>
  <c r="AR13" i="4"/>
  <c r="AI34" i="4"/>
  <c r="AN18" i="4" s="1"/>
  <c r="H18" i="9" s="1"/>
  <c r="Z41" i="4"/>
  <c r="Z8" i="4"/>
  <c r="AI7" i="4" s="1"/>
  <c r="Z30" i="4"/>
  <c r="AI29" i="4" s="1"/>
  <c r="AQ13" i="4"/>
  <c r="AQ12" i="4"/>
  <c r="AQ11" i="4"/>
  <c r="AO10" i="4"/>
  <c r="AQ10" i="4"/>
  <c r="AI74" i="4"/>
  <c r="AI66" i="4"/>
  <c r="AI67" i="4" s="1"/>
  <c r="Z64" i="4"/>
  <c r="Z53" i="4"/>
  <c r="Z109" i="4"/>
  <c r="Z87" i="4"/>
  <c r="Z76" i="4"/>
  <c r="Z65" i="4"/>
  <c r="Z54" i="4"/>
  <c r="Z98" i="4"/>
  <c r="AI106" i="4"/>
  <c r="Z9" i="4"/>
  <c r="Z108" i="4"/>
  <c r="Z75" i="4"/>
  <c r="AD75" i="4" s="1"/>
  <c r="Z97" i="4"/>
  <c r="AD97" i="4" s="1"/>
  <c r="Z86" i="4"/>
  <c r="AD86" i="4" s="1"/>
  <c r="AD11" i="4"/>
  <c r="AR10" i="4" s="1"/>
  <c r="AI51" i="4"/>
  <c r="AI62" i="4"/>
  <c r="AI73" i="4"/>
  <c r="U11" i="4"/>
  <c r="AA96" i="4" s="1"/>
  <c r="Z96" i="4"/>
  <c r="AD96" i="4" s="1"/>
  <c r="AI84" i="4"/>
  <c r="Z19" i="4"/>
  <c r="Z10" i="4"/>
  <c r="Z43" i="4"/>
  <c r="Z32" i="4"/>
  <c r="Z42" i="4"/>
  <c r="U8" i="4"/>
  <c r="AA52" i="4" s="1"/>
  <c r="AC52" i="4" s="1"/>
  <c r="U31" i="4"/>
  <c r="U30" i="4"/>
  <c r="U10" i="4"/>
  <c r="AA74" i="4" s="1"/>
  <c r="U21" i="4"/>
  <c r="U9" i="4"/>
  <c r="AA85" i="4" s="1"/>
  <c r="AC85" i="4" s="1"/>
  <c r="AD85" i="4" s="1"/>
  <c r="U19" i="4"/>
  <c r="U27" i="4"/>
  <c r="U25" i="4"/>
  <c r="AA31" i="4" s="1"/>
  <c r="AC31" i="4" s="1"/>
  <c r="U24" i="4"/>
  <c r="U26" i="4"/>
  <c r="U14" i="4"/>
  <c r="AA19" i="4" s="1"/>
  <c r="U12" i="4"/>
  <c r="AA107" i="4" s="1"/>
  <c r="U7" i="4"/>
  <c r="AA63" i="4" s="1"/>
  <c r="U17" i="4"/>
  <c r="U20" i="4"/>
  <c r="U16" i="4"/>
  <c r="U18" i="4"/>
  <c r="AN7" i="4" l="1"/>
  <c r="AA30" i="4"/>
  <c r="AC30" i="4" s="1"/>
  <c r="AD30" i="4" s="1"/>
  <c r="AA41" i="4"/>
  <c r="AC41" i="4" s="1"/>
  <c r="AA8" i="4"/>
  <c r="AC8" i="4" s="1"/>
  <c r="AI85" i="4"/>
  <c r="AI77" i="4"/>
  <c r="AI78" i="4" s="1"/>
  <c r="Z81" i="4"/>
  <c r="Z92" i="4"/>
  <c r="AD108" i="4"/>
  <c r="AI18" i="4"/>
  <c r="AD19" i="4"/>
  <c r="AD26" i="4" s="1"/>
  <c r="Z59" i="4"/>
  <c r="AI40" i="4"/>
  <c r="Z37" i="4"/>
  <c r="AA108" i="4"/>
  <c r="AC108" i="4" s="1"/>
  <c r="AA97" i="4"/>
  <c r="AC97" i="4" s="1"/>
  <c r="AA86" i="4"/>
  <c r="AC86" i="4" s="1"/>
  <c r="AA75" i="4"/>
  <c r="AN9" i="4"/>
  <c r="AA109" i="4"/>
  <c r="AC109" i="4" s="1"/>
  <c r="AD109" i="4" s="1"/>
  <c r="AA76" i="4"/>
  <c r="AC76" i="4" s="1"/>
  <c r="AD76" i="4" s="1"/>
  <c r="AD81" i="4" s="1"/>
  <c r="AA65" i="4"/>
  <c r="AC65" i="4" s="1"/>
  <c r="AD65" i="4" s="1"/>
  <c r="AA54" i="4"/>
  <c r="AC54" i="4" s="1"/>
  <c r="AD54" i="4" s="1"/>
  <c r="AA98" i="4"/>
  <c r="AA87" i="4"/>
  <c r="AC87" i="4" s="1"/>
  <c r="AD87" i="4" s="1"/>
  <c r="AD92" i="4" s="1"/>
  <c r="Z70" i="4"/>
  <c r="AD9" i="4"/>
  <c r="AN8" i="4"/>
  <c r="AC107" i="4"/>
  <c r="AD107" i="4" s="1"/>
  <c r="Z114" i="4"/>
  <c r="AA64" i="4"/>
  <c r="AA53" i="4"/>
  <c r="AC63" i="4"/>
  <c r="AD63" i="4" s="1"/>
  <c r="AC96" i="4"/>
  <c r="AI95" i="4"/>
  <c r="Z103" i="4"/>
  <c r="AC74" i="4"/>
  <c r="AA42" i="4"/>
  <c r="AC42" i="4" s="1"/>
  <c r="AD42" i="4" s="1"/>
  <c r="AA43" i="4"/>
  <c r="AC43" i="4" s="1"/>
  <c r="AD43" i="4" s="1"/>
  <c r="AA32" i="4"/>
  <c r="AC32" i="4" s="1"/>
  <c r="AD32" i="4" s="1"/>
  <c r="Z26" i="4"/>
  <c r="AC19" i="4"/>
  <c r="AA20" i="4"/>
  <c r="AC20" i="4" s="1"/>
  <c r="Z48" i="4"/>
  <c r="AA21" i="4"/>
  <c r="AC21" i="4" s="1"/>
  <c r="Z15" i="4"/>
  <c r="AA9" i="4"/>
  <c r="AA10" i="4"/>
  <c r="AO7" i="4" l="1"/>
  <c r="AD37" i="4"/>
  <c r="AI88" i="4"/>
  <c r="AI96" i="4"/>
  <c r="AA103" i="4"/>
  <c r="AA81" i="4"/>
  <c r="AC98" i="4"/>
  <c r="AC75" i="4"/>
  <c r="AC81" i="4" s="1"/>
  <c r="AA92" i="4"/>
  <c r="AD52" i="4"/>
  <c r="AR8" i="4"/>
  <c r="AA59" i="4"/>
  <c r="AA70" i="4"/>
  <c r="AD114" i="4"/>
  <c r="AC92" i="4"/>
  <c r="AC10" i="4"/>
  <c r="AD10" i="4" s="1"/>
  <c r="AR9" i="4" s="1"/>
  <c r="AO9" i="4"/>
  <c r="AC114" i="4"/>
  <c r="AC53" i="4"/>
  <c r="AD53" i="4" s="1"/>
  <c r="AC9" i="4"/>
  <c r="AO8" i="4"/>
  <c r="AA114" i="4"/>
  <c r="AC64" i="4"/>
  <c r="AD8" i="4"/>
  <c r="AA48" i="4"/>
  <c r="AA26" i="4"/>
  <c r="AA37" i="4"/>
  <c r="AC37" i="4"/>
  <c r="AA15" i="4"/>
  <c r="AC26" i="4"/>
  <c r="AC70" i="4" l="1"/>
  <c r="AD64" i="4"/>
  <c r="AD70" i="4" s="1"/>
  <c r="AQ9" i="4"/>
  <c r="AC103" i="4"/>
  <c r="AD98" i="4"/>
  <c r="AD103" i="4" s="1"/>
  <c r="AI89" i="4"/>
  <c r="AC48" i="4"/>
  <c r="AD41" i="4"/>
  <c r="AD48" i="4" s="1"/>
  <c r="AQ7" i="4"/>
  <c r="AD59" i="4"/>
  <c r="AI99" i="4"/>
  <c r="AI100" i="4" s="1"/>
  <c r="AI107" i="4"/>
  <c r="AI110" i="4" s="1"/>
  <c r="AC59" i="4"/>
  <c r="AQ8" i="4"/>
  <c r="AC15" i="4"/>
  <c r="AD15" i="4"/>
  <c r="AI111" i="4" l="1"/>
  <c r="AN17" i="4"/>
  <c r="AR7" i="4"/>
  <c r="AN15" i="4" l="1"/>
  <c r="F70" i="6" s="1"/>
  <c r="AN20" i="4" l="1"/>
  <c r="H20" i="9" l="1"/>
  <c r="H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Hayward</author>
  </authors>
  <commentList>
    <comment ref="Y80" authorId="0" shapeId="0" xr:uid="{00000000-0006-0000-0300-000001000000}">
      <text>
        <r>
          <rPr>
            <b/>
            <sz val="9"/>
            <color indexed="81"/>
            <rFont val="Tahoma"/>
            <family val="2"/>
          </rPr>
          <t>David Hayward:</t>
        </r>
        <r>
          <rPr>
            <sz val="9"/>
            <color indexed="81"/>
            <rFont val="Tahoma"/>
            <family val="2"/>
          </rPr>
          <t xml:space="preserve">
</t>
        </r>
      </text>
    </comment>
  </commentList>
</comments>
</file>

<file path=xl/sharedStrings.xml><?xml version="1.0" encoding="utf-8"?>
<sst xmlns="http://schemas.openxmlformats.org/spreadsheetml/2006/main" count="307" uniqueCount="137">
  <si>
    <t>How to use the Community Infrastructure Levy (CIL) estimator</t>
  </si>
  <si>
    <t>go  to the estimator</t>
  </si>
  <si>
    <t>Introduction</t>
  </si>
  <si>
    <t>On 6 April 2015, the Bracknell Forest Community Infrastructure Levy (CIL) came into force.  All developments permitted after this date may be liable to pay the levy.</t>
  </si>
  <si>
    <t>This estimator will let you work out an indicative CIL liability for your development.  Your definitive liability will be sent to you in a formal ' CILliability notice' after planning permission is granted.</t>
  </si>
  <si>
    <t>What is CIL?</t>
  </si>
  <si>
    <t>For more information about what CIL is and the different charging rates, please see the approved Bracknell forest Council CIL Charging Schedule. This is available on our website if you go to www.bracknell-forest.gov.uk/cil.</t>
  </si>
  <si>
    <t>How do I use the estimator</t>
  </si>
  <si>
    <t>3. To start using the estimator, click on the button at the top or bottom of this page to go to the estimator and enter this information.</t>
  </si>
  <si>
    <t>4. The estimator will work out the likely amount of CIL which the development is liable for.</t>
  </si>
  <si>
    <t>Why does the CIL liability come out as more than the charging schedule suggests?</t>
  </si>
  <si>
    <t>What if I have any further queries?</t>
  </si>
  <si>
    <t>This estimator is only a guide to the level of CIL a development may be liable for.  You will receive a formal CIL liability notice once planning permission is granted.  Your final charge could be higher or lower than the estimated amount.  If you have any questions about this estimator, please contact your case officer or email cil@bracknell-forest.gov.uk.</t>
  </si>
  <si>
    <t>navigation</t>
  </si>
  <si>
    <t>Use these buttons to navigate between the pages</t>
  </si>
  <si>
    <t>go back to the instructions</t>
  </si>
  <si>
    <t>Please read the instructions sheet before completing the form.  When you are finished inputting the details of your development in the pale orange boxes, the estimator will display the indicative CIL charge for your development.  If you have any further queries, please contact your case officer or email cil@bracknell-forest.gov.uk.</t>
  </si>
  <si>
    <t>Community Infrastructure Levy estimator</t>
  </si>
  <si>
    <t>Development proposal</t>
  </si>
  <si>
    <t>Planning application reference</t>
  </si>
  <si>
    <t>Development address</t>
  </si>
  <si>
    <t>1.  Location of the development</t>
  </si>
  <si>
    <t>Please indicate which CIL charging zone the devlopment is in.</t>
  </si>
  <si>
    <t>Northern Parishes</t>
  </si>
  <si>
    <t>2.  Demolition of existing floorspace</t>
  </si>
  <si>
    <t>If floorspace (of any use) will be demolished as part of the development, please specify how much.</t>
  </si>
  <si>
    <t>3.  Reuse or change of use of existing floorspace</t>
  </si>
  <si>
    <t>If existing buildings will be retained and reused (for their existing or another use) as part of the development, please specify the total floorspace to be reused.</t>
  </si>
  <si>
    <t>4.  New homes</t>
  </si>
  <si>
    <t>Please indicate how many (net) new dwellings are going to be built as part of the development.</t>
  </si>
  <si>
    <t>5. Floorspace to be provided in the development</t>
  </si>
  <si>
    <t>Please set out in the matrix below the amount of floorspace for each use that will form part of the completed development.</t>
  </si>
  <si>
    <t>Type of development</t>
  </si>
  <si>
    <t>Amount of floorspace on completion</t>
  </si>
  <si>
    <t>of which floorspace in existing buildings</t>
  </si>
  <si>
    <t>Residential (C3)</t>
  </si>
  <si>
    <t>Specialist residential accommodoation for older people</t>
  </si>
  <si>
    <t>This includes sheltered housing, retirement housing, extra care housing and residential care accomodation.</t>
  </si>
  <si>
    <t>Large format convenience retail (A1)</t>
  </si>
  <si>
    <r>
      <t>Supermarkets, superstores and retail warehouses over 280m</t>
    </r>
    <r>
      <rPr>
        <vertAlign val="superscript"/>
        <sz val="8"/>
        <color rgb="FF58595B"/>
        <rFont val="Arial"/>
        <family val="2"/>
      </rPr>
      <t>2</t>
    </r>
    <r>
      <rPr>
        <sz val="8"/>
        <color rgb="FF58595B"/>
        <rFont val="Arial"/>
        <family val="2"/>
      </rPr>
      <t xml:space="preserve">  net retailing floorspace.</t>
    </r>
  </si>
  <si>
    <t>Any other development types (please specify)</t>
  </si>
  <si>
    <t>Total proposed and re-used floorspace:</t>
  </si>
  <si>
    <t>The estimator is only a guide to the level of CIL you may be liable for. You will receive a formal liability notice once planning permission is granted. Your final liability could be higher or lower than the estimated amount.</t>
  </si>
  <si>
    <t>Bracknell Forest CIL Estimator. Copyright © 2012-2013 Portsmouth City Council. All rights reserved.</t>
  </si>
  <si>
    <t>CIL social housing relief estimator</t>
  </si>
  <si>
    <t>There is</t>
  </si>
  <si>
    <t>of residential floorspace proposed on completion.</t>
  </si>
  <si>
    <t>If the development will include an element of social housing, please indicate the amount of social housing floorspace.</t>
  </si>
  <si>
    <t>Please indicate if there is any floorspace which will be converted to social housing as part of the development.</t>
  </si>
  <si>
    <t>The estimator, including the calculation of social housing relief, is only a guide to the amount of CIL you may be liable for. You will receive a formal CIL liability notice once planning permission has been granted. Your final CIL liability could be higher or lower than the estimated amount.</t>
  </si>
  <si>
    <t>DEVELOPMENT INFORMATION</t>
  </si>
  <si>
    <t>CHARGING SCHEDULE</t>
  </si>
  <si>
    <t>FLOORSPACE PROVISION</t>
  </si>
  <si>
    <t>DEVLEOPMENT PROFILE</t>
  </si>
  <si>
    <t>USES SORTED BY ZONE</t>
  </si>
  <si>
    <t>SOCIAL HOUSING RELIEF</t>
  </si>
  <si>
    <t>LIABILIITY NOTICE</t>
  </si>
  <si>
    <t>Use</t>
  </si>
  <si>
    <t>Floorspace</t>
  </si>
  <si>
    <t>of which conv</t>
  </si>
  <si>
    <t>CIL rate</t>
  </si>
  <si>
    <t>Propoosed floorspace</t>
  </si>
  <si>
    <t>Converted floorspace</t>
  </si>
  <si>
    <t>Charging zone</t>
  </si>
  <si>
    <t>No dwellings</t>
  </si>
  <si>
    <t>Residential</t>
  </si>
  <si>
    <t>Development zone for this scheme:</t>
  </si>
  <si>
    <t>Development zone</t>
  </si>
  <si>
    <t>Specialist resi</t>
  </si>
  <si>
    <t>Lg Retail</t>
  </si>
  <si>
    <t>Strategic sites</t>
  </si>
  <si>
    <t>Northern parishes</t>
  </si>
  <si>
    <t>Gross proposed floorspace</t>
  </si>
  <si>
    <t>Rateable area</t>
  </si>
  <si>
    <t>CIL liability</t>
  </si>
  <si>
    <t>Number of homes</t>
  </si>
  <si>
    <t>Other use 1</t>
  </si>
  <si>
    <t>Land at Broadmoor, Crowthorne</t>
  </si>
  <si>
    <t>Total proposed floorspace at this rate (GR)</t>
  </si>
  <si>
    <t>Total re-used floorspace at this rate (KR)</t>
  </si>
  <si>
    <t>Chargable Area (A)</t>
  </si>
  <si>
    <t>By index figure</t>
  </si>
  <si>
    <t>Total proposed housing floorspace</t>
  </si>
  <si>
    <t>Other use 2</t>
  </si>
  <si>
    <t>Land at Transport Research Laboratory, Crowthorne</t>
  </si>
  <si>
    <r>
      <t>Total proposed social housing floorspace (Q</t>
    </r>
    <r>
      <rPr>
        <vertAlign val="subscript"/>
        <sz val="11"/>
        <color theme="0"/>
        <rFont val="Calibri"/>
        <family val="2"/>
      </rPr>
      <t>R</t>
    </r>
    <r>
      <rPr>
        <sz val="11"/>
        <color theme="0"/>
        <rFont val="Calibri"/>
        <family val="2"/>
        <scheme val="minor"/>
      </rPr>
      <t>)</t>
    </r>
  </si>
  <si>
    <t>Specialist residential</t>
  </si>
  <si>
    <t>Selected location</t>
  </si>
  <si>
    <t>Other use 3</t>
  </si>
  <si>
    <t>Land at Amen Cornoer (north), Binfield</t>
  </si>
  <si>
    <r>
      <t>Total floorspace converted to social housing (K</t>
    </r>
    <r>
      <rPr>
        <vertAlign val="subscript"/>
        <sz val="11"/>
        <color theme="0"/>
        <rFont val="Calibri"/>
        <family val="2"/>
      </rPr>
      <t>QR</t>
    </r>
    <r>
      <rPr>
        <sz val="11"/>
        <color theme="0"/>
        <rFont val="Calibri"/>
        <family val="2"/>
        <scheme val="minor"/>
      </rPr>
      <t>)</t>
    </r>
  </si>
  <si>
    <t>Large convenience retail</t>
  </si>
  <si>
    <t>Other use 4</t>
  </si>
  <si>
    <t>Land at Blue Mountain, Binfield</t>
  </si>
  <si>
    <r>
      <t>Index figure for 2015 (yr planning permission granted) (I</t>
    </r>
    <r>
      <rPr>
        <vertAlign val="subscript"/>
        <sz val="11"/>
        <color theme="0"/>
        <rFont val="Calibri"/>
        <family val="2"/>
      </rPr>
      <t>P</t>
    </r>
    <r>
      <rPr>
        <sz val="11"/>
        <color theme="0"/>
        <rFont val="Calibri"/>
        <family val="2"/>
      </rPr>
      <t>)</t>
    </r>
  </si>
  <si>
    <t>Land at Amen Corner (South) Binfield</t>
  </si>
  <si>
    <r>
      <t>Deemed net area chargable at rate R (N</t>
    </r>
    <r>
      <rPr>
        <vertAlign val="subscript"/>
        <sz val="11"/>
        <color theme="0"/>
        <rFont val="Calibri"/>
        <family val="2"/>
      </rPr>
      <t>R</t>
    </r>
    <r>
      <rPr>
        <sz val="11"/>
        <color theme="0"/>
        <rFont val="Calibri"/>
        <family val="2"/>
        <scheme val="minor"/>
      </rPr>
      <t>)</t>
    </r>
  </si>
  <si>
    <t>Land at Warfield</t>
  </si>
  <si>
    <t>Qualifying amount at rate R (the social housing relief)</t>
  </si>
  <si>
    <r>
      <t>Index figure for the year when charging schedule took effect (2015) (I</t>
    </r>
    <r>
      <rPr>
        <vertAlign val="subscript"/>
        <sz val="11"/>
        <color theme="0"/>
        <rFont val="Calibri"/>
        <family val="2"/>
      </rPr>
      <t>C</t>
    </r>
    <r>
      <rPr>
        <sz val="11"/>
        <color theme="0"/>
        <rFont val="Calibri"/>
        <family val="2"/>
      </rPr>
      <t>)</t>
    </r>
  </si>
  <si>
    <t>Central Bracknell</t>
  </si>
  <si>
    <r>
      <t>Total amount of floorspace proposed in new development (G</t>
    </r>
    <r>
      <rPr>
        <sz val="11"/>
        <color theme="0"/>
        <rFont val="Calibri"/>
        <family val="2"/>
      </rPr>
      <t>)</t>
    </r>
  </si>
  <si>
    <t>TOTAL:</t>
  </si>
  <si>
    <t>-</t>
  </si>
  <si>
    <t>TOTAL</t>
  </si>
  <si>
    <t>Outer Bracknell (&lt;15)</t>
  </si>
  <si>
    <t>Total demolition (E)</t>
  </si>
  <si>
    <t>Outer Bracknell</t>
  </si>
  <si>
    <t>&lt;15</t>
  </si>
  <si>
    <t>Outer Bracknell (15+)</t>
  </si>
  <si>
    <t>Central Backnell</t>
  </si>
  <si>
    <t>Social Housing relief area</t>
  </si>
  <si>
    <t>15+</t>
  </si>
  <si>
    <t>Northern Parishes (&lt;15)</t>
  </si>
  <si>
    <t>Social Housing relief</t>
  </si>
  <si>
    <t>Total conversion</t>
  </si>
  <si>
    <t>Northern Parishes (15+)</t>
  </si>
  <si>
    <t>Crowthorne/Sandhurst (&lt;15)</t>
  </si>
  <si>
    <t>Total minus SHR</t>
  </si>
  <si>
    <t>Crowthorne/Sandhurst</t>
  </si>
  <si>
    <t>Crowthorne/Sandhurst (15+)</t>
  </si>
  <si>
    <t>Specialist residential accomodation for older people</t>
  </si>
  <si>
    <t>Northern parishes, Land at Amen Corner (north), Land at Amen Corner (south), Land at Blue Mountain, Land at Warfield</t>
  </si>
  <si>
    <t>Crowthorne/Sandhurst and Land at Broadmoor, Land at Transport Research Laboratory, Crowthorne</t>
  </si>
  <si>
    <r>
      <t>Convenience retail over 280m</t>
    </r>
    <r>
      <rPr>
        <b/>
        <vertAlign val="superscript"/>
        <sz val="11"/>
        <color theme="0"/>
        <rFont val="Calibri"/>
        <family val="2"/>
      </rPr>
      <t>2</t>
    </r>
  </si>
  <si>
    <t>Any other zone</t>
  </si>
  <si>
    <t>Any other type of development</t>
  </si>
  <si>
    <t>All zones</t>
  </si>
  <si>
    <t>DEVELOPMENT LOCATIONS</t>
  </si>
  <si>
    <t>Land at Amen Corner (north), Binfield</t>
  </si>
  <si>
    <t>Warfield</t>
  </si>
  <si>
    <r>
      <t>Index figure for the year when charging schedule took effect (2015) (I</t>
    </r>
    <r>
      <rPr>
        <vertAlign val="subscript"/>
        <sz val="11"/>
        <color theme="1"/>
        <rFont val="Calibri"/>
        <family val="2"/>
      </rPr>
      <t>C</t>
    </r>
    <r>
      <rPr>
        <sz val="11"/>
        <color theme="1"/>
        <rFont val="Calibri"/>
        <family val="2"/>
      </rPr>
      <t>)</t>
    </r>
  </si>
  <si>
    <t>The CIL regulations include indexation to update the rates annually using the RICS CIL Index. This means that the rates that apply will change annually on the first of January.</t>
  </si>
  <si>
    <t>1. You will need to identify which charging zone the site is in using the map available on our website. https://www.bracknell-forest.gov.uk/planning-and-building-control/planning/planning-policy/community-infrastructure-levy/estimating</t>
  </si>
  <si>
    <t>2. You will need to know how many dwellings are going to be built (if applicable), the total gross internal floorspace of the whole of your proposed development and the amount of floorspace for each use.  You will also need to know if there is any existing floorspace on the site, what use this is in as well as how much of this existing floorspace will be demolished or reused as part of the development. If any of these inputs are wrong, then the estimated CIL liability will also be wrong.</t>
  </si>
  <si>
    <r>
      <t>Index figure for 2024 (yr planning permission granted) (I</t>
    </r>
    <r>
      <rPr>
        <vertAlign val="subscript"/>
        <sz val="11"/>
        <color theme="1"/>
        <rFont val="Calibri"/>
        <family val="2"/>
      </rPr>
      <t>P</t>
    </r>
    <r>
      <rPr>
        <sz val="11"/>
        <color theme="1"/>
        <rFont val="Calibri"/>
        <family val="2"/>
      </rPr>
      <t>)</t>
    </r>
  </si>
  <si>
    <t>The CIL Regulations include indexation to update the rates annually using the RICS Community Infrastructure Levy (CIL) Index.  This means the rates will change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</si>
</sst>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General\ &quot;m²&quot;"/>
    <numFmt numFmtId="166" formatCode="##,##0\ &quot;m²&quot;"/>
    <numFmt numFmtId="167" formatCode="##,##0.00##\ &quot;m²&quot;"/>
    <numFmt numFmtId="168" formatCode="0.E+00"/>
    <numFmt numFmtId="169" formatCode="0.000"/>
  </numFmts>
  <fonts count="49" x14ac:knownFonts="1">
    <font>
      <sz val="11"/>
      <color theme="1"/>
      <name val="Calibri"/>
      <family val="2"/>
      <scheme val="minor"/>
    </font>
    <font>
      <sz val="11"/>
      <color theme="1"/>
      <name val="Arial"/>
      <family val="2"/>
    </font>
    <font>
      <sz val="11"/>
      <color theme="1"/>
      <name val="Calibri"/>
      <family val="2"/>
      <scheme val="minor"/>
    </font>
    <font>
      <u/>
      <sz val="11"/>
      <color theme="10"/>
      <name val="Calibri"/>
      <family val="2"/>
    </font>
    <font>
      <sz val="11"/>
      <color theme="1"/>
      <name val="Arial"/>
      <family val="2"/>
    </font>
    <font>
      <sz val="10"/>
      <color theme="1"/>
      <name val="Arial"/>
      <family val="2"/>
    </font>
    <font>
      <sz val="10"/>
      <color rgb="FF333333"/>
      <name val="Arial"/>
      <family val="2"/>
    </font>
    <font>
      <sz val="12"/>
      <color rgb="FF333333"/>
      <name val="Arial"/>
      <family val="2"/>
    </font>
    <font>
      <sz val="10"/>
      <color rgb="FF58595B"/>
      <name val="Arial"/>
      <family val="2"/>
    </font>
    <font>
      <sz val="13"/>
      <color rgb="FF333333"/>
      <name val="Arial"/>
      <family val="2"/>
    </font>
    <font>
      <sz val="12"/>
      <color theme="0"/>
      <name val="Arial"/>
      <family val="2"/>
    </font>
    <font>
      <sz val="11"/>
      <color theme="0"/>
      <name val="Arial"/>
      <family val="2"/>
    </font>
    <font>
      <sz val="13"/>
      <color rgb="FFE98300"/>
      <name val="Arial"/>
      <family val="2"/>
    </font>
    <font>
      <sz val="11"/>
      <color rgb="FF333333"/>
      <name val="Arial"/>
      <family val="2"/>
    </font>
    <font>
      <sz val="20"/>
      <color theme="0"/>
      <name val="Arial"/>
      <family val="2"/>
    </font>
    <font>
      <sz val="11"/>
      <color rgb="FF58595B"/>
      <name val="Arial"/>
      <family val="2"/>
    </font>
    <font>
      <sz val="8"/>
      <color rgb="FF58595B"/>
      <name val="Arial"/>
      <family val="2"/>
    </font>
    <font>
      <vertAlign val="superscript"/>
      <sz val="8"/>
      <color rgb="FF58595B"/>
      <name val="Arial"/>
      <family val="2"/>
    </font>
    <font>
      <sz val="10"/>
      <color rgb="FFD52B1E"/>
      <name val="Arial"/>
      <family val="2"/>
    </font>
    <font>
      <sz val="25"/>
      <color rgb="FFD52B1E"/>
      <name val="Arial"/>
      <family val="2"/>
    </font>
    <font>
      <sz val="20"/>
      <color rgb="FFD52B1E"/>
      <name val="Arial"/>
      <family val="2"/>
    </font>
    <font>
      <sz val="18"/>
      <color rgb="FFE98300"/>
      <name val="Arial"/>
      <family val="2"/>
    </font>
    <font>
      <b/>
      <sz val="20"/>
      <color rgb="FFE98300"/>
      <name val="Arial"/>
      <family val="2"/>
    </font>
    <font>
      <sz val="8"/>
      <color rgb="FF6C6F70"/>
      <name val="Arial"/>
      <family val="2"/>
    </font>
    <font>
      <sz val="6"/>
      <color rgb="FF58595B"/>
      <name val="Arial"/>
      <family val="2"/>
    </font>
    <font>
      <sz val="13"/>
      <color rgb="FF00446A"/>
      <name val="Arial"/>
      <family val="2"/>
    </font>
    <font>
      <sz val="11"/>
      <color rgb="FFFF0000"/>
      <name val="Arial"/>
      <family val="2"/>
    </font>
    <font>
      <sz val="14.5"/>
      <color rgb="FFE98300"/>
      <name val="Arial"/>
      <family val="2"/>
    </font>
    <font>
      <sz val="6"/>
      <color rgb="FF6C6F70"/>
      <name val="Arial"/>
      <family val="2"/>
    </font>
    <font>
      <sz val="14.5"/>
      <color rgb="FF00446A"/>
      <name val="Arial"/>
      <family val="2"/>
    </font>
    <font>
      <b/>
      <sz val="20"/>
      <color rgb="FF00446A"/>
      <name val="Arial"/>
      <family val="2"/>
    </font>
    <font>
      <b/>
      <sz val="19"/>
      <color rgb="FF00446A"/>
      <name val="Arial"/>
      <family val="2"/>
    </font>
    <font>
      <sz val="13"/>
      <color theme="0"/>
      <name val="Arial"/>
      <family val="2"/>
    </font>
    <font>
      <b/>
      <sz val="11"/>
      <color rgb="FF333333"/>
      <name val="Arial"/>
      <family val="2"/>
    </font>
    <font>
      <sz val="6"/>
      <color theme="1"/>
      <name val="Arial"/>
      <family val="2"/>
    </font>
    <font>
      <b/>
      <sz val="11"/>
      <color rgb="FF00446A"/>
      <name val="Arial"/>
      <family val="2"/>
    </font>
    <font>
      <sz val="11"/>
      <color rgb="FF00446A"/>
      <name val="Arial"/>
      <family val="2"/>
    </font>
    <font>
      <sz val="10"/>
      <color rgb="FF00446A"/>
      <name val="Arial"/>
      <family val="2"/>
    </font>
    <font>
      <sz val="25"/>
      <color rgb="FFD52B1E"/>
      <name val="Wingdings"/>
      <charset val="2"/>
    </font>
    <font>
      <sz val="9"/>
      <color indexed="81"/>
      <name val="Tahoma"/>
      <family val="2"/>
    </font>
    <font>
      <b/>
      <sz val="9"/>
      <color indexed="81"/>
      <name val="Tahoma"/>
      <family val="2"/>
    </font>
    <font>
      <vertAlign val="subscript"/>
      <sz val="11"/>
      <color theme="1"/>
      <name val="Calibri"/>
      <family val="2"/>
    </font>
    <font>
      <sz val="11"/>
      <color theme="1"/>
      <name val="Calibri"/>
      <family val="2"/>
    </font>
    <font>
      <b/>
      <sz val="11"/>
      <color theme="0"/>
      <name val="Calibri"/>
      <family val="2"/>
      <scheme val="minor"/>
    </font>
    <font>
      <sz val="11"/>
      <color theme="0"/>
      <name val="Calibri"/>
      <family val="2"/>
      <scheme val="minor"/>
    </font>
    <font>
      <vertAlign val="subscript"/>
      <sz val="11"/>
      <color theme="0"/>
      <name val="Calibri"/>
      <family val="2"/>
    </font>
    <font>
      <sz val="11"/>
      <color theme="0"/>
      <name val="Calibri"/>
      <family val="2"/>
    </font>
    <font>
      <b/>
      <vertAlign val="superscript"/>
      <sz val="11"/>
      <color theme="0"/>
      <name val="Calibri"/>
      <family val="2"/>
    </font>
    <font>
      <sz val="10"/>
      <color rgb="FFFF0000"/>
      <name val="Arial"/>
      <family val="2"/>
    </font>
  </fonts>
  <fills count="20">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indexed="52"/>
      </patternFill>
    </fill>
    <fill>
      <patternFill patternType="solid">
        <fgColor theme="0"/>
        <bgColor indexed="49"/>
      </patternFill>
    </fill>
    <fill>
      <patternFill patternType="solid">
        <fgColor theme="0"/>
        <bgColor rgb="FF72B5CC"/>
      </patternFill>
    </fill>
    <fill>
      <patternFill patternType="solid">
        <fgColor rgb="FF00446A"/>
        <bgColor indexed="64"/>
      </patternFill>
    </fill>
    <fill>
      <patternFill patternType="solid">
        <fgColor rgb="FFEBF8FF"/>
        <bgColor indexed="64"/>
      </patternFill>
    </fill>
    <fill>
      <patternFill patternType="solid">
        <fgColor rgb="FF6DB33F"/>
        <bgColor rgb="FF72B5CC"/>
      </patternFill>
    </fill>
    <fill>
      <gradientFill type="path" top="1" bottom="1">
        <stop position="0">
          <color rgb="FF6DB33F"/>
        </stop>
        <stop position="1">
          <color theme="0"/>
        </stop>
      </gradientFill>
    </fill>
    <fill>
      <gradientFill degree="90">
        <stop position="0">
          <color theme="0"/>
        </stop>
        <stop position="1">
          <color rgb="FF6DB33F"/>
        </stop>
      </gradientFill>
    </fill>
    <fill>
      <gradientFill degree="270">
        <stop position="0">
          <color theme="0"/>
        </stop>
        <stop position="1">
          <color rgb="FF6DB33F"/>
        </stop>
      </gradientFill>
    </fill>
    <fill>
      <gradientFill>
        <stop position="0">
          <color theme="0"/>
        </stop>
        <stop position="1">
          <color rgb="FF6DB33F"/>
        </stop>
      </gradientFill>
    </fill>
    <fill>
      <gradientFill type="path" left="1" right="1" top="1" bottom="1">
        <stop position="0">
          <color rgb="FF6DB33F"/>
        </stop>
        <stop position="1">
          <color theme="0"/>
        </stop>
      </gradientFill>
    </fill>
    <fill>
      <gradientFill type="path">
        <stop position="0">
          <color rgb="FF6DB33F"/>
        </stop>
        <stop position="1">
          <color theme="0"/>
        </stop>
      </gradientFill>
    </fill>
    <fill>
      <gradientFill degree="180">
        <stop position="0">
          <color theme="0"/>
        </stop>
        <stop position="1">
          <color rgb="FF6DB33F"/>
        </stop>
      </gradientFill>
    </fill>
    <fill>
      <gradientFill type="path" left="1" right="1">
        <stop position="0">
          <color rgb="FF6DB33F"/>
        </stop>
        <stop position="1">
          <color theme="0"/>
        </stop>
      </gradientFill>
    </fill>
    <fill>
      <gradientFill degree="90">
        <stop position="0">
          <color rgb="FF00446A"/>
        </stop>
        <stop position="1">
          <color rgb="FFEBF8FF"/>
        </stop>
      </gradientFill>
    </fill>
    <fill>
      <gradientFill degree="270">
        <stop position="0">
          <color theme="0"/>
        </stop>
        <stop position="1">
          <color rgb="FF00446A"/>
        </stop>
      </gradientFill>
    </fill>
  </fills>
  <borders count="60">
    <border>
      <left/>
      <right/>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rgb="FF0086D0"/>
      </left>
      <right/>
      <top style="thin">
        <color rgb="FF0086D0"/>
      </top>
      <bottom/>
      <diagonal/>
    </border>
    <border>
      <left/>
      <right/>
      <top style="thin">
        <color rgb="FF0086D0"/>
      </top>
      <bottom/>
      <diagonal/>
    </border>
    <border>
      <left/>
      <right style="thin">
        <color rgb="FF0086D0"/>
      </right>
      <top style="thin">
        <color rgb="FF0086D0"/>
      </top>
      <bottom/>
      <diagonal/>
    </border>
    <border>
      <left style="thin">
        <color rgb="FF0086D0"/>
      </left>
      <right/>
      <top/>
      <bottom/>
      <diagonal/>
    </border>
    <border>
      <left/>
      <right style="thin">
        <color rgb="FF0086D0"/>
      </right>
      <top/>
      <bottom/>
      <diagonal/>
    </border>
    <border>
      <left style="thin">
        <color rgb="FF0086D0"/>
      </left>
      <right/>
      <top/>
      <bottom style="thin">
        <color rgb="FF0086D0"/>
      </bottom>
      <diagonal/>
    </border>
    <border>
      <left/>
      <right/>
      <top/>
      <bottom style="thin">
        <color rgb="FF0086D0"/>
      </bottom>
      <diagonal/>
    </border>
    <border>
      <left/>
      <right style="thin">
        <color rgb="FF0086D0"/>
      </right>
      <top/>
      <bottom style="thin">
        <color rgb="FF0086D0"/>
      </bottom>
      <diagonal/>
    </border>
    <border>
      <left style="thin">
        <color rgb="FF00446A"/>
      </left>
      <right style="thin">
        <color rgb="FF00446A"/>
      </right>
      <top style="thin">
        <color rgb="FF00446A"/>
      </top>
      <bottom style="thin">
        <color rgb="FF00446A"/>
      </bottom>
      <diagonal/>
    </border>
    <border>
      <left style="thin">
        <color rgb="FF00446A"/>
      </left>
      <right/>
      <top style="thin">
        <color rgb="FF00446A"/>
      </top>
      <bottom style="thin">
        <color rgb="FF00446A"/>
      </bottom>
      <diagonal/>
    </border>
    <border>
      <left/>
      <right/>
      <top style="thin">
        <color rgb="FF00446A"/>
      </top>
      <bottom style="thin">
        <color rgb="FF00446A"/>
      </bottom>
      <diagonal/>
    </border>
    <border>
      <left/>
      <right style="thin">
        <color rgb="FF00446A"/>
      </right>
      <top style="thin">
        <color rgb="FF00446A"/>
      </top>
      <bottom style="thin">
        <color rgb="FF00446A"/>
      </bottom>
      <diagonal/>
    </border>
    <border>
      <left style="medium">
        <color rgb="FF00446A"/>
      </left>
      <right/>
      <top style="medium">
        <color rgb="FF00446A"/>
      </top>
      <bottom/>
      <diagonal/>
    </border>
    <border>
      <left/>
      <right/>
      <top style="medium">
        <color rgb="FF00446A"/>
      </top>
      <bottom/>
      <diagonal/>
    </border>
    <border>
      <left/>
      <right style="medium">
        <color rgb="FF00446A"/>
      </right>
      <top style="medium">
        <color rgb="FF00446A"/>
      </top>
      <bottom/>
      <diagonal/>
    </border>
    <border>
      <left style="medium">
        <color rgb="FF00446A"/>
      </left>
      <right/>
      <top/>
      <bottom/>
      <diagonal/>
    </border>
    <border>
      <left/>
      <right style="medium">
        <color rgb="FF00446A"/>
      </right>
      <top/>
      <bottom/>
      <diagonal/>
    </border>
    <border>
      <left style="medium">
        <color rgb="FF00446A"/>
      </left>
      <right/>
      <top/>
      <bottom style="medium">
        <color rgb="FF00446A"/>
      </bottom>
      <diagonal/>
    </border>
    <border>
      <left/>
      <right/>
      <top/>
      <bottom style="medium">
        <color rgb="FF00446A"/>
      </bottom>
      <diagonal/>
    </border>
    <border>
      <left/>
      <right style="medium">
        <color rgb="FF00446A"/>
      </right>
      <top/>
      <bottom style="medium">
        <color rgb="FF00446A"/>
      </bottom>
      <diagonal/>
    </border>
    <border>
      <left/>
      <right/>
      <top style="thin">
        <color rgb="FF00446A"/>
      </top>
      <bottom/>
      <diagonal/>
    </border>
    <border>
      <left/>
      <right/>
      <top/>
      <bottom style="thin">
        <color rgb="FF00446A"/>
      </bottom>
      <diagonal/>
    </border>
    <border>
      <left style="thick">
        <color rgb="FF00446A"/>
      </left>
      <right/>
      <top style="thick">
        <color rgb="FF00446A"/>
      </top>
      <bottom/>
      <diagonal/>
    </border>
    <border>
      <left/>
      <right/>
      <top style="thick">
        <color rgb="FF00446A"/>
      </top>
      <bottom/>
      <diagonal/>
    </border>
    <border>
      <left/>
      <right style="thick">
        <color rgb="FF00446A"/>
      </right>
      <top style="thick">
        <color rgb="FF00446A"/>
      </top>
      <bottom/>
      <diagonal/>
    </border>
    <border>
      <left style="thick">
        <color rgb="FF00446A"/>
      </left>
      <right/>
      <top/>
      <bottom/>
      <diagonal/>
    </border>
    <border>
      <left/>
      <right style="thick">
        <color rgb="FF00446A"/>
      </right>
      <top/>
      <bottom/>
      <diagonal/>
    </border>
    <border>
      <left style="thick">
        <color rgb="FF00446A"/>
      </left>
      <right/>
      <top/>
      <bottom style="thick">
        <color rgb="FF00446A"/>
      </bottom>
      <diagonal/>
    </border>
    <border>
      <left/>
      <right/>
      <top/>
      <bottom style="thick">
        <color rgb="FF00446A"/>
      </bottom>
      <diagonal/>
    </border>
    <border>
      <left/>
      <right style="thick">
        <color rgb="FF00446A"/>
      </right>
      <top/>
      <bottom style="thick">
        <color rgb="FF00446A"/>
      </bottom>
      <diagonal/>
    </border>
    <border>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bottom style="thick">
        <color indexed="64"/>
      </bottom>
      <diagonal/>
    </border>
    <border>
      <left/>
      <right style="medium">
        <color indexed="64"/>
      </right>
      <top/>
      <bottom style="thick">
        <color indexed="64"/>
      </bottom>
      <diagonal/>
    </border>
  </borders>
  <cellStyleXfs count="3">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cellStyleXfs>
  <cellXfs count="313">
    <xf numFmtId="0" fontId="0" fillId="0" borderId="0" xfId="0"/>
    <xf numFmtId="0" fontId="4" fillId="2" borderId="0" xfId="0" applyFont="1" applyFill="1" applyAlignment="1">
      <alignment horizontal="left"/>
    </xf>
    <xf numFmtId="0" fontId="7" fillId="14" borderId="0" xfId="0" applyFont="1" applyFill="1" applyAlignment="1">
      <alignment horizontal="center"/>
    </xf>
    <xf numFmtId="0" fontId="9" fillId="11" borderId="0" xfId="0" applyFont="1" applyFill="1" applyAlignment="1">
      <alignment horizontal="center"/>
    </xf>
    <xf numFmtId="0" fontId="7" fillId="10" borderId="0" xfId="0" applyFont="1" applyFill="1" applyAlignment="1">
      <alignment horizontal="center"/>
    </xf>
    <xf numFmtId="0" fontId="7" fillId="13" borderId="0" xfId="0" applyFont="1" applyFill="1" applyAlignment="1">
      <alignment horizontal="center" vertical="top"/>
    </xf>
    <xf numFmtId="0" fontId="10" fillId="9" borderId="0" xfId="1" applyFont="1" applyFill="1" applyBorder="1" applyAlignment="1" applyProtection="1">
      <alignment horizontal="center" vertical="top"/>
      <protection locked="0"/>
    </xf>
    <xf numFmtId="0" fontId="11" fillId="16" borderId="0" xfId="1" applyFont="1" applyFill="1" applyBorder="1" applyAlignment="1" applyProtection="1">
      <alignment horizontal="center" vertical="top"/>
    </xf>
    <xf numFmtId="0" fontId="7" fillId="17" borderId="0" xfId="0" applyFont="1" applyFill="1" applyAlignment="1">
      <alignment horizontal="center"/>
    </xf>
    <xf numFmtId="0" fontId="11" fillId="12" borderId="0" xfId="1" applyFont="1" applyFill="1" applyBorder="1" applyAlignment="1" applyProtection="1">
      <alignment horizontal="center" vertical="center"/>
    </xf>
    <xf numFmtId="0" fontId="11" fillId="15" borderId="0" xfId="1" applyFont="1" applyFill="1" applyBorder="1" applyAlignment="1" applyProtection="1">
      <alignment horizontal="center" vertical="center"/>
    </xf>
    <xf numFmtId="0" fontId="7" fillId="5" borderId="0" xfId="0" applyFont="1" applyFill="1" applyAlignment="1">
      <alignment horizontal="center"/>
    </xf>
    <xf numFmtId="0" fontId="12" fillId="2" borderId="0" xfId="0" applyFont="1" applyFill="1" applyAlignment="1">
      <alignment horizontal="left" vertical="center" textRotation="90" wrapText="1"/>
    </xf>
    <xf numFmtId="0" fontId="7" fillId="5" borderId="0" xfId="0" applyFont="1" applyFill="1" applyAlignment="1">
      <alignment horizontal="left"/>
    </xf>
    <xf numFmtId="0" fontId="11" fillId="6" borderId="0" xfId="1" applyFont="1" applyFill="1" applyBorder="1" applyAlignment="1" applyProtection="1">
      <alignment horizontal="left" vertical="center"/>
    </xf>
    <xf numFmtId="0" fontId="12" fillId="2" borderId="0" xfId="0" applyFont="1" applyFill="1" applyAlignment="1">
      <alignment horizontal="right" vertical="center" textRotation="180"/>
    </xf>
    <xf numFmtId="0" fontId="4" fillId="2" borderId="0" xfId="0" applyFont="1" applyFill="1" applyAlignment="1">
      <alignment horizontal="left" vertical="center"/>
    </xf>
    <xf numFmtId="0" fontId="7" fillId="2" borderId="0" xfId="0" applyFont="1" applyFill="1" applyAlignment="1">
      <alignment horizontal="left"/>
    </xf>
    <xf numFmtId="0" fontId="14" fillId="7" borderId="0" xfId="0" applyFont="1" applyFill="1" applyAlignment="1">
      <alignment vertical="top" wrapText="1"/>
    </xf>
    <xf numFmtId="0" fontId="11" fillId="2" borderId="0" xfId="0" applyFont="1" applyFill="1" applyAlignment="1">
      <alignment vertical="top"/>
    </xf>
    <xf numFmtId="0" fontId="4" fillId="3" borderId="0" xfId="0" applyFont="1" applyFill="1" applyAlignment="1">
      <alignment vertical="top"/>
    </xf>
    <xf numFmtId="0" fontId="13" fillId="2" borderId="0" xfId="0" applyFont="1" applyFill="1" applyAlignment="1" applyProtection="1">
      <alignment vertical="top"/>
      <protection locked="0"/>
    </xf>
    <xf numFmtId="0" fontId="4" fillId="2" borderId="0" xfId="0" applyFont="1" applyFill="1" applyAlignment="1">
      <alignment horizontal="left" vertical="top"/>
    </xf>
    <xf numFmtId="0" fontId="4" fillId="2" borderId="0" xfId="0" applyFont="1" applyFill="1" applyAlignment="1">
      <alignment horizontal="left" wrapText="1"/>
    </xf>
    <xf numFmtId="0" fontId="4" fillId="2" borderId="0" xfId="0" applyFont="1" applyFill="1" applyAlignment="1">
      <alignment vertical="top"/>
    </xf>
    <xf numFmtId="0" fontId="13" fillId="2" borderId="0" xfId="0" applyFont="1" applyFill="1" applyAlignment="1">
      <alignment vertical="top" wrapText="1"/>
    </xf>
    <xf numFmtId="0" fontId="5" fillId="2" borderId="0" xfId="0" applyFont="1" applyFill="1" applyAlignment="1">
      <alignment vertical="top" wrapText="1"/>
    </xf>
    <xf numFmtId="0" fontId="4" fillId="2" borderId="0" xfId="0" applyFont="1" applyFill="1" applyAlignment="1">
      <alignment vertical="top" wrapText="1"/>
    </xf>
    <xf numFmtId="0" fontId="13" fillId="2" borderId="0" xfId="0" applyFont="1" applyFill="1" applyAlignment="1">
      <alignment horizontal="left"/>
    </xf>
    <xf numFmtId="0" fontId="4" fillId="2" borderId="0" xfId="0" applyFont="1" applyFill="1" applyAlignment="1">
      <alignment horizontal="right"/>
    </xf>
    <xf numFmtId="165" fontId="4" fillId="2" borderId="0" xfId="0" applyNumberFormat="1" applyFont="1" applyFill="1" applyAlignment="1">
      <alignment horizontal="left"/>
    </xf>
    <xf numFmtId="164" fontId="22" fillId="2" borderId="0" xfId="0" applyNumberFormat="1" applyFont="1" applyFill="1" applyAlignment="1">
      <alignment vertical="center" wrapText="1"/>
    </xf>
    <xf numFmtId="0" fontId="23" fillId="2" borderId="0" xfId="0" applyFont="1" applyFill="1" applyAlignment="1">
      <alignment vertical="top" wrapText="1"/>
    </xf>
    <xf numFmtId="0" fontId="4" fillId="0" borderId="0" xfId="0" applyFont="1"/>
    <xf numFmtId="0" fontId="7" fillId="2" borderId="32" xfId="0" applyFont="1" applyFill="1" applyBorder="1" applyAlignment="1">
      <alignment horizontal="left" vertical="center" wrapText="1"/>
    </xf>
    <xf numFmtId="0" fontId="7" fillId="2" borderId="32" xfId="0" applyFont="1" applyFill="1" applyBorder="1" applyAlignment="1">
      <alignment horizontal="left"/>
    </xf>
    <xf numFmtId="0" fontId="7" fillId="5" borderId="37" xfId="0" applyFont="1" applyFill="1" applyBorder="1" applyAlignment="1">
      <alignment horizontal="left"/>
    </xf>
    <xf numFmtId="0" fontId="11" fillId="6" borderId="37" xfId="1" applyFont="1" applyFill="1" applyBorder="1" applyAlignment="1" applyProtection="1">
      <alignment horizontal="left" vertical="center"/>
    </xf>
    <xf numFmtId="164" fontId="4" fillId="2" borderId="0" xfId="0" applyNumberFormat="1" applyFont="1" applyFill="1" applyAlignment="1">
      <alignment horizontal="left"/>
    </xf>
    <xf numFmtId="0" fontId="26" fillId="2" borderId="0" xfId="0" applyFont="1" applyFill="1" applyAlignment="1">
      <alignment horizontal="left"/>
    </xf>
    <xf numFmtId="0" fontId="11" fillId="2" borderId="0" xfId="0" applyFont="1" applyFill="1" applyAlignment="1">
      <alignment horizontal="left"/>
    </xf>
    <xf numFmtId="0" fontId="4" fillId="2" borderId="0" xfId="0" applyFont="1" applyFill="1" applyAlignment="1">
      <alignment horizontal="left" vertical="top" wrapText="1"/>
    </xf>
    <xf numFmtId="0" fontId="19" fillId="2" borderId="0" xfId="0" applyFont="1" applyFill="1" applyAlignment="1">
      <alignment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0" fontId="22" fillId="2" borderId="0" xfId="0" applyFont="1" applyFill="1" applyAlignment="1">
      <alignment horizontal="left" vertical="center"/>
    </xf>
    <xf numFmtId="0" fontId="14" fillId="7" borderId="0" xfId="0" applyFont="1" applyFill="1" applyAlignment="1">
      <alignment horizontal="left" vertical="top" wrapText="1"/>
    </xf>
    <xf numFmtId="164" fontId="14" fillId="7" borderId="0" xfId="0" applyNumberFormat="1" applyFont="1" applyFill="1" applyAlignment="1">
      <alignment vertical="top" wrapText="1"/>
    </xf>
    <xf numFmtId="0" fontId="29" fillId="2" borderId="0" xfId="0" applyFont="1" applyFill="1" applyAlignment="1">
      <alignment horizontal="left" vertical="center"/>
    </xf>
    <xf numFmtId="0" fontId="30" fillId="2" borderId="0" xfId="0" applyFont="1" applyFill="1" applyAlignment="1">
      <alignment horizontal="left" vertical="center"/>
    </xf>
    <xf numFmtId="0" fontId="31" fillId="2" borderId="0" xfId="0" applyFont="1" applyFill="1" applyAlignment="1">
      <alignment horizontal="left" vertical="center"/>
    </xf>
    <xf numFmtId="0" fontId="4" fillId="2" borderId="40" xfId="0" applyFont="1" applyFill="1" applyBorder="1" applyAlignment="1">
      <alignment horizontal="left"/>
    </xf>
    <xf numFmtId="164" fontId="4" fillId="2" borderId="40" xfId="0" applyNumberFormat="1" applyFont="1" applyFill="1" applyBorder="1" applyAlignment="1">
      <alignment horizontal="left"/>
    </xf>
    <xf numFmtId="0" fontId="14" fillId="7" borderId="31" xfId="0" applyFont="1" applyFill="1" applyBorder="1" applyAlignment="1">
      <alignment vertical="top" wrapText="1"/>
    </xf>
    <xf numFmtId="0" fontId="14" fillId="7" borderId="32" xfId="0" applyFont="1" applyFill="1" applyBorder="1" applyAlignment="1">
      <alignment vertical="top" wrapText="1"/>
    </xf>
    <xf numFmtId="0" fontId="14" fillId="7" borderId="33" xfId="0" applyFont="1" applyFill="1" applyBorder="1" applyAlignment="1">
      <alignment vertical="top" wrapText="1"/>
    </xf>
    <xf numFmtId="0" fontId="14" fillId="7" borderId="34" xfId="0" applyFont="1" applyFill="1" applyBorder="1" applyAlignment="1">
      <alignment vertical="top" wrapText="1"/>
    </xf>
    <xf numFmtId="0" fontId="14" fillId="7" borderId="35" xfId="0" applyFont="1" applyFill="1" applyBorder="1" applyAlignment="1">
      <alignment vertical="top" wrapText="1"/>
    </xf>
    <xf numFmtId="0" fontId="4" fillId="2" borderId="34" xfId="0" applyFont="1" applyFill="1" applyBorder="1" applyAlignment="1">
      <alignment horizontal="left"/>
    </xf>
    <xf numFmtId="0" fontId="4" fillId="2" borderId="35" xfId="0" applyFont="1" applyFill="1" applyBorder="1" applyAlignment="1">
      <alignment horizontal="left"/>
    </xf>
    <xf numFmtId="0" fontId="4" fillId="2" borderId="34" xfId="0" applyFont="1" applyFill="1" applyBorder="1" applyAlignment="1">
      <alignment horizontal="left" wrapText="1"/>
    </xf>
    <xf numFmtId="0" fontId="4" fillId="2" borderId="35" xfId="0" applyFont="1" applyFill="1" applyBorder="1" applyAlignment="1">
      <alignment horizontal="left" wrapText="1"/>
    </xf>
    <xf numFmtId="0" fontId="4" fillId="2" borderId="34" xfId="0" applyFont="1" applyFill="1" applyBorder="1" applyAlignment="1">
      <alignment vertical="top"/>
    </xf>
    <xf numFmtId="0" fontId="4" fillId="2" borderId="35" xfId="0" applyFont="1" applyFill="1" applyBorder="1" applyAlignment="1">
      <alignment vertical="top"/>
    </xf>
    <xf numFmtId="0" fontId="15" fillId="2" borderId="0" xfId="0" applyFont="1" applyFill="1" applyAlignment="1">
      <alignment horizontal="left"/>
    </xf>
    <xf numFmtId="164" fontId="22" fillId="2" borderId="35" xfId="0" applyNumberFormat="1" applyFont="1" applyFill="1" applyBorder="1" applyAlignment="1">
      <alignment vertical="center" wrapText="1"/>
    </xf>
    <xf numFmtId="0" fontId="23" fillId="2" borderId="35" xfId="0" applyFont="1" applyFill="1" applyBorder="1" applyAlignment="1">
      <alignment vertical="top" wrapText="1"/>
    </xf>
    <xf numFmtId="0" fontId="4" fillId="0" borderId="35" xfId="0" applyFont="1" applyBorder="1"/>
    <xf numFmtId="0" fontId="4" fillId="2" borderId="36" xfId="0" applyFont="1" applyFill="1" applyBorder="1" applyAlignment="1">
      <alignment horizontal="left"/>
    </xf>
    <xf numFmtId="0" fontId="4" fillId="2" borderId="37" xfId="0" applyFont="1" applyFill="1" applyBorder="1" applyAlignment="1">
      <alignment horizontal="left"/>
    </xf>
    <xf numFmtId="0" fontId="4" fillId="2" borderId="38" xfId="0" applyFont="1" applyFill="1" applyBorder="1" applyAlignment="1">
      <alignment horizontal="left"/>
    </xf>
    <xf numFmtId="164" fontId="14" fillId="7" borderId="32" xfId="0" applyNumberFormat="1" applyFont="1" applyFill="1" applyBorder="1" applyAlignment="1">
      <alignmen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4" xfId="0" applyFont="1" applyFill="1" applyBorder="1" applyAlignment="1">
      <alignment vertical="top" wrapText="1"/>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164" fontId="4" fillId="2" borderId="37" xfId="0" applyNumberFormat="1" applyFont="1" applyFill="1" applyBorder="1" applyAlignment="1">
      <alignment horizontal="left"/>
    </xf>
    <xf numFmtId="167" fontId="6" fillId="8" borderId="27" xfId="0" applyNumberFormat="1" applyFont="1" applyFill="1" applyBorder="1" applyAlignment="1" applyProtection="1">
      <alignment horizontal="left"/>
      <protection locked="0"/>
    </xf>
    <xf numFmtId="0" fontId="4" fillId="2" borderId="0" xfId="0" applyFont="1" applyFill="1"/>
    <xf numFmtId="0" fontId="4" fillId="2" borderId="0" xfId="0" applyFont="1" applyFill="1" applyAlignment="1">
      <alignment horizontal="center"/>
    </xf>
    <xf numFmtId="0" fontId="14" fillId="2" borderId="0" xfId="0" applyFont="1" applyFill="1" applyAlignment="1">
      <alignment vertical="top" wrapText="1"/>
    </xf>
    <xf numFmtId="0" fontId="7" fillId="2" borderId="0" xfId="0" applyFont="1" applyFill="1"/>
    <xf numFmtId="0" fontId="7" fillId="3" borderId="0" xfId="0" applyFont="1" applyFill="1" applyAlignment="1">
      <alignment horizontal="center"/>
    </xf>
    <xf numFmtId="0" fontId="7" fillId="4" borderId="0" xfId="0" applyFont="1" applyFill="1" applyAlignment="1">
      <alignment horizontal="center"/>
    </xf>
    <xf numFmtId="0" fontId="7" fillId="4" borderId="0" xfId="0" applyFont="1" applyFill="1" applyAlignment="1">
      <alignment horizontal="center" vertical="top"/>
    </xf>
    <xf numFmtId="0" fontId="7" fillId="2" borderId="0" xfId="0" applyFont="1" applyFill="1" applyAlignment="1">
      <alignment horizontal="center" vertical="top"/>
    </xf>
    <xf numFmtId="0" fontId="4" fillId="2" borderId="0" xfId="0" applyFont="1" applyFill="1" applyAlignment="1">
      <alignment horizontal="center" vertical="top"/>
    </xf>
    <xf numFmtId="0" fontId="13" fillId="2" borderId="0" xfId="0" applyFont="1" applyFill="1" applyAlignment="1">
      <alignment horizontal="center"/>
    </xf>
    <xf numFmtId="0" fontId="13" fillId="2" borderId="0" xfId="0" applyFont="1" applyFill="1"/>
    <xf numFmtId="0" fontId="33" fillId="2" borderId="0" xfId="0" applyFont="1" applyFill="1" applyAlignment="1">
      <alignment horizontal="left"/>
    </xf>
    <xf numFmtId="0" fontId="13" fillId="2" borderId="0" xfId="0" applyFont="1" applyFill="1" applyAlignment="1">
      <alignment horizontal="center" vertical="top" wrapText="1"/>
    </xf>
    <xf numFmtId="0" fontId="11" fillId="6" borderId="0" xfId="1" applyFont="1" applyFill="1" applyBorder="1" applyAlignment="1" applyProtection="1">
      <alignment horizontal="center" vertical="center"/>
    </xf>
    <xf numFmtId="0" fontId="34" fillId="2" borderId="0" xfId="0" applyFont="1" applyFill="1"/>
    <xf numFmtId="0" fontId="32" fillId="9" borderId="0" xfId="1" applyFont="1" applyFill="1" applyBorder="1" applyAlignment="1" applyProtection="1">
      <alignment horizontal="center" vertical="top"/>
      <protection locked="0"/>
    </xf>
    <xf numFmtId="0" fontId="7" fillId="11" borderId="0" xfId="0" applyFont="1" applyFill="1" applyAlignment="1">
      <alignment horizontal="center"/>
    </xf>
    <xf numFmtId="0" fontId="14" fillId="7" borderId="41" xfId="0" applyFont="1" applyFill="1" applyBorder="1" applyAlignment="1">
      <alignment wrapText="1"/>
    </xf>
    <xf numFmtId="0" fontId="14" fillId="7" borderId="42" xfId="0" applyFont="1" applyFill="1" applyBorder="1" applyAlignment="1">
      <alignment wrapText="1"/>
    </xf>
    <xf numFmtId="0" fontId="14" fillId="7" borderId="44" xfId="0" applyFont="1" applyFill="1" applyBorder="1" applyAlignment="1">
      <alignment wrapText="1"/>
    </xf>
    <xf numFmtId="0" fontId="7" fillId="3" borderId="44" xfId="0" applyFont="1" applyFill="1" applyBorder="1" applyAlignment="1">
      <alignment horizontal="center"/>
    </xf>
    <xf numFmtId="0" fontId="7" fillId="3" borderId="45" xfId="0" applyFont="1" applyFill="1" applyBorder="1" applyAlignment="1">
      <alignment horizontal="center"/>
    </xf>
    <xf numFmtId="0" fontId="7" fillId="4" borderId="44" xfId="0" applyFont="1" applyFill="1" applyBorder="1" applyAlignment="1">
      <alignment horizontal="center"/>
    </xf>
    <xf numFmtId="0" fontId="7" fillId="4" borderId="45" xfId="0" applyFont="1" applyFill="1" applyBorder="1" applyAlignment="1">
      <alignment horizontal="center"/>
    </xf>
    <xf numFmtId="0" fontId="7" fillId="4" borderId="44" xfId="0" applyFont="1" applyFill="1" applyBorder="1" applyAlignment="1">
      <alignment horizontal="center" vertical="top"/>
    </xf>
    <xf numFmtId="0" fontId="7" fillId="4" borderId="45" xfId="0" applyFont="1" applyFill="1" applyBorder="1" applyAlignment="1">
      <alignment horizontal="center" vertical="top"/>
    </xf>
    <xf numFmtId="0" fontId="13" fillId="2" borderId="44" xfId="0" applyFont="1" applyFill="1" applyBorder="1"/>
    <xf numFmtId="0" fontId="13" fillId="2" borderId="45" xfId="0" applyFont="1" applyFill="1" applyBorder="1"/>
    <xf numFmtId="0" fontId="13" fillId="2" borderId="45" xfId="0" applyFont="1" applyFill="1" applyBorder="1" applyAlignment="1">
      <alignment vertical="top" wrapText="1"/>
    </xf>
    <xf numFmtId="0" fontId="4" fillId="2" borderId="44" xfId="0" applyFont="1" applyFill="1" applyBorder="1"/>
    <xf numFmtId="0" fontId="4" fillId="2" borderId="45" xfId="0" applyFont="1" applyFill="1" applyBorder="1"/>
    <xf numFmtId="0" fontId="28" fillId="2" borderId="46" xfId="0" applyFont="1" applyFill="1" applyBorder="1"/>
    <xf numFmtId="0" fontId="34" fillId="2" borderId="47" xfId="0" applyFont="1" applyFill="1" applyBorder="1" applyAlignment="1">
      <alignment horizontal="center"/>
    </xf>
    <xf numFmtId="0" fontId="34" fillId="2" borderId="47" xfId="0" applyFont="1" applyFill="1" applyBorder="1"/>
    <xf numFmtId="0" fontId="34" fillId="2" borderId="48" xfId="0" applyFont="1" applyFill="1" applyBorder="1"/>
    <xf numFmtId="0" fontId="15" fillId="2" borderId="0" xfId="0" applyFont="1" applyFill="1" applyAlignment="1">
      <alignment vertical="top" wrapText="1"/>
    </xf>
    <xf numFmtId="3" fontId="8" fillId="2" borderId="0" xfId="0" applyNumberFormat="1" applyFont="1" applyFill="1" applyAlignment="1" applyProtection="1">
      <alignment horizontal="left"/>
      <protection locked="0"/>
    </xf>
    <xf numFmtId="164" fontId="25" fillId="2" borderId="0" xfId="0" applyNumberFormat="1" applyFont="1" applyFill="1" applyAlignment="1">
      <alignment horizontal="left" vertical="top" wrapText="1"/>
    </xf>
    <xf numFmtId="164" fontId="25" fillId="2" borderId="0" xfId="0" applyNumberFormat="1" applyFont="1" applyFill="1" applyAlignment="1">
      <alignment vertical="top" wrapText="1"/>
    </xf>
    <xf numFmtId="0" fontId="25" fillId="2" borderId="0" xfId="0" applyFont="1" applyFill="1" applyAlignment="1">
      <alignment horizontal="right" vertical="top" wrapText="1"/>
    </xf>
    <xf numFmtId="167" fontId="25" fillId="2" borderId="0" xfId="0" applyNumberFormat="1" applyFont="1" applyFill="1" applyAlignment="1">
      <alignment horizontal="left" vertical="top" wrapText="1"/>
    </xf>
    <xf numFmtId="167" fontId="35" fillId="2" borderId="0" xfId="0" applyNumberFormat="1" applyFont="1" applyFill="1" applyAlignment="1">
      <alignment horizontal="center"/>
    </xf>
    <xf numFmtId="166" fontId="35" fillId="2" borderId="0" xfId="0" applyNumberFormat="1" applyFont="1" applyFill="1" applyAlignment="1">
      <alignment horizontal="center"/>
    </xf>
    <xf numFmtId="0" fontId="37" fillId="2" borderId="0" xfId="0" applyFont="1" applyFill="1" applyAlignment="1">
      <alignment horizontal="left" vertical="center" wrapText="1"/>
    </xf>
    <xf numFmtId="0" fontId="38" fillId="2" borderId="0" xfId="0" applyFont="1" applyFill="1" applyAlignment="1">
      <alignment horizontal="center" vertical="center"/>
    </xf>
    <xf numFmtId="0" fontId="24" fillId="2" borderId="0" xfId="0" applyFont="1" applyFill="1"/>
    <xf numFmtId="167" fontId="8" fillId="8" borderId="27" xfId="0" applyNumberFormat="1" applyFont="1" applyFill="1" applyBorder="1" applyAlignment="1" applyProtection="1">
      <alignment horizontal="left" vertical="center"/>
      <protection locked="0"/>
    </xf>
    <xf numFmtId="167" fontId="6" fillId="8" borderId="27" xfId="0" applyNumberFormat="1" applyFont="1" applyFill="1" applyBorder="1" applyAlignment="1" applyProtection="1">
      <alignment horizontal="left" vertical="center"/>
      <protection locked="0"/>
    </xf>
    <xf numFmtId="3" fontId="8" fillId="8" borderId="27" xfId="0" applyNumberFormat="1" applyFont="1" applyFill="1" applyBorder="1" applyAlignment="1" applyProtection="1">
      <alignment horizontal="left" vertical="center"/>
      <protection locked="0"/>
    </xf>
    <xf numFmtId="0" fontId="38" fillId="2" borderId="0" xfId="0" applyFont="1" applyFill="1" applyAlignment="1">
      <alignment vertical="center"/>
    </xf>
    <xf numFmtId="0" fontId="36" fillId="2" borderId="27" xfId="0" applyFont="1" applyFill="1" applyBorder="1" applyAlignment="1">
      <alignment horizontal="center" vertical="center" wrapText="1"/>
    </xf>
    <xf numFmtId="0" fontId="0" fillId="0" borderId="0" xfId="0" applyAlignment="1">
      <alignment horizontal="left"/>
    </xf>
    <xf numFmtId="0" fontId="0" fillId="0" borderId="7" xfId="0" applyBorder="1" applyAlignment="1">
      <alignment horizontal="left"/>
    </xf>
    <xf numFmtId="2" fontId="0" fillId="0" borderId="8" xfId="2" applyNumberFormat="1" applyFont="1" applyBorder="1" applyAlignment="1" applyProtection="1">
      <alignment horizontal="left"/>
    </xf>
    <xf numFmtId="0" fontId="44" fillId="0" borderId="0" xfId="0" applyFont="1" applyAlignment="1">
      <alignment horizontal="left"/>
    </xf>
    <xf numFmtId="2" fontId="44" fillId="0" borderId="0" xfId="0" applyNumberFormat="1" applyFont="1" applyAlignment="1">
      <alignment horizontal="left"/>
    </xf>
    <xf numFmtId="164" fontId="44" fillId="0" borderId="0" xfId="0" applyNumberFormat="1" applyFont="1" applyAlignment="1">
      <alignment horizontal="left"/>
    </xf>
    <xf numFmtId="167" fontId="44" fillId="0" borderId="0" xfId="0" applyNumberFormat="1" applyFont="1" applyAlignment="1">
      <alignment horizontal="left"/>
    </xf>
    <xf numFmtId="0" fontId="44" fillId="0" borderId="16" xfId="0" applyFont="1" applyBorder="1"/>
    <xf numFmtId="0" fontId="44" fillId="0" borderId="17" xfId="0" applyFont="1" applyBorder="1" applyAlignment="1">
      <alignment horizontal="left"/>
    </xf>
    <xf numFmtId="0" fontId="44" fillId="0" borderId="1" xfId="0" applyFont="1" applyBorder="1" applyAlignment="1">
      <alignment horizontal="left"/>
    </xf>
    <xf numFmtId="0" fontId="44" fillId="0" borderId="16" xfId="0" applyFont="1" applyBorder="1" applyAlignment="1">
      <alignment horizontal="left"/>
    </xf>
    <xf numFmtId="0" fontId="44" fillId="0" borderId="2" xfId="0" applyFont="1" applyBorder="1" applyAlignment="1">
      <alignment horizontal="left"/>
    </xf>
    <xf numFmtId="0" fontId="44" fillId="0" borderId="1" xfId="0" applyFont="1" applyBorder="1"/>
    <xf numFmtId="168" fontId="44" fillId="0" borderId="0" xfId="0" applyNumberFormat="1" applyFont="1" applyAlignment="1">
      <alignment horizontal="left"/>
    </xf>
    <xf numFmtId="0" fontId="43" fillId="0" borderId="1" xfId="0" applyFont="1" applyBorder="1" applyAlignment="1">
      <alignment horizontal="left"/>
    </xf>
    <xf numFmtId="0" fontId="43" fillId="0" borderId="0" xfId="0" applyFont="1" applyAlignment="1">
      <alignment horizontal="left"/>
    </xf>
    <xf numFmtId="0" fontId="44" fillId="0" borderId="53" xfId="0" applyFont="1" applyBorder="1" applyAlignment="1">
      <alignment horizontal="left"/>
    </xf>
    <xf numFmtId="0" fontId="44" fillId="0" borderId="54" xfId="0" applyFont="1" applyBorder="1" applyAlignment="1">
      <alignment horizontal="left"/>
    </xf>
    <xf numFmtId="167" fontId="44" fillId="0" borderId="2" xfId="0" applyNumberFormat="1" applyFont="1" applyBorder="1" applyAlignment="1">
      <alignment horizontal="left"/>
    </xf>
    <xf numFmtId="0" fontId="43" fillId="0" borderId="2" xfId="0" applyFont="1" applyBorder="1" applyAlignment="1">
      <alignment horizontal="center"/>
    </xf>
    <xf numFmtId="168" fontId="43" fillId="0" borderId="0" xfId="0" applyNumberFormat="1" applyFont="1" applyAlignment="1">
      <alignment horizontal="left"/>
    </xf>
    <xf numFmtId="0" fontId="44" fillId="0" borderId="7" xfId="0" applyFont="1" applyBorder="1" applyAlignment="1">
      <alignment horizontal="left"/>
    </xf>
    <xf numFmtId="2" fontId="44" fillId="0" borderId="49" xfId="0" applyNumberFormat="1" applyFont="1" applyBorder="1" applyAlignment="1">
      <alignment horizontal="left"/>
    </xf>
    <xf numFmtId="0" fontId="44" fillId="0" borderId="8" xfId="0" applyFont="1" applyBorder="1" applyAlignment="1">
      <alignment horizontal="left"/>
    </xf>
    <xf numFmtId="164" fontId="44" fillId="0" borderId="2" xfId="0" applyNumberFormat="1" applyFont="1" applyBorder="1" applyAlignment="1">
      <alignment horizontal="left"/>
    </xf>
    <xf numFmtId="164" fontId="44" fillId="0" borderId="0" xfId="0" applyNumberFormat="1" applyFont="1" applyAlignment="1">
      <alignment vertical="center"/>
    </xf>
    <xf numFmtId="164" fontId="44" fillId="0" borderId="2" xfId="0" applyNumberFormat="1" applyFont="1" applyBorder="1" applyAlignment="1">
      <alignment horizontal="left" vertical="center"/>
    </xf>
    <xf numFmtId="0" fontId="43" fillId="0" borderId="0" xfId="0" applyFont="1" applyAlignment="1">
      <alignment horizontal="center"/>
    </xf>
    <xf numFmtId="0" fontId="44" fillId="0" borderId="13" xfId="0" applyFont="1" applyBorder="1" applyAlignment="1">
      <alignment horizontal="left"/>
    </xf>
    <xf numFmtId="2" fontId="44" fillId="0" borderId="14" xfId="0" applyNumberFormat="1" applyFont="1" applyBorder="1" applyAlignment="1">
      <alignment horizontal="left"/>
    </xf>
    <xf numFmtId="0" fontId="44" fillId="0" borderId="14" xfId="0" applyFont="1" applyBorder="1" applyAlignment="1">
      <alignment horizontal="left"/>
    </xf>
    <xf numFmtId="164" fontId="44" fillId="0" borderId="15" xfId="0" applyNumberFormat="1" applyFont="1" applyBorder="1" applyAlignment="1">
      <alignment horizontal="left"/>
    </xf>
    <xf numFmtId="3" fontId="44" fillId="0" borderId="0" xfId="0" applyNumberFormat="1" applyFont="1" applyAlignment="1">
      <alignment horizontal="left" vertical="center"/>
    </xf>
    <xf numFmtId="0" fontId="44" fillId="0" borderId="3" xfId="0" applyFont="1" applyBorder="1" applyAlignment="1">
      <alignment horizontal="left"/>
    </xf>
    <xf numFmtId="164" fontId="44" fillId="0" borderId="4" xfId="0" applyNumberFormat="1" applyFont="1" applyBorder="1" applyAlignment="1">
      <alignment horizontal="left"/>
    </xf>
    <xf numFmtId="167" fontId="44" fillId="0" borderId="4" xfId="0" applyNumberFormat="1" applyFont="1" applyBorder="1" applyAlignment="1">
      <alignment horizontal="left"/>
    </xf>
    <xf numFmtId="49" fontId="44" fillId="0" borderId="0" xfId="0" applyNumberFormat="1" applyFont="1" applyAlignment="1">
      <alignment horizontal="left"/>
    </xf>
    <xf numFmtId="0" fontId="44" fillId="0" borderId="9" xfId="0" applyFont="1" applyBorder="1" applyAlignment="1">
      <alignment horizontal="left"/>
    </xf>
    <xf numFmtId="0" fontId="44" fillId="0" borderId="10" xfId="0" applyFont="1" applyBorder="1" applyAlignment="1">
      <alignment horizontal="left"/>
    </xf>
    <xf numFmtId="0" fontId="44" fillId="0" borderId="11" xfId="0" applyFont="1" applyBorder="1" applyAlignment="1">
      <alignment horizontal="left"/>
    </xf>
    <xf numFmtId="2" fontId="44" fillId="0" borderId="8" xfId="0" applyNumberFormat="1" applyFont="1" applyBorder="1" applyAlignment="1">
      <alignment horizontal="left"/>
    </xf>
    <xf numFmtId="2" fontId="44" fillId="0" borderId="2" xfId="0" applyNumberFormat="1" applyFont="1" applyBorder="1" applyAlignment="1">
      <alignment horizontal="left"/>
    </xf>
    <xf numFmtId="0" fontId="44" fillId="0" borderId="5" xfId="0" applyFont="1" applyBorder="1" applyAlignment="1">
      <alignment horizontal="left"/>
    </xf>
    <xf numFmtId="164" fontId="44" fillId="0" borderId="6" xfId="0" applyNumberFormat="1" applyFont="1" applyBorder="1" applyAlignment="1">
      <alignment horizontal="left"/>
    </xf>
    <xf numFmtId="2" fontId="44" fillId="0" borderId="8" xfId="2" applyNumberFormat="1" applyFont="1" applyBorder="1" applyAlignment="1" applyProtection="1">
      <alignment horizontal="left"/>
    </xf>
    <xf numFmtId="2" fontId="44" fillId="0" borderId="2" xfId="2" applyNumberFormat="1" applyFont="1" applyBorder="1" applyAlignment="1" applyProtection="1">
      <alignment horizontal="left"/>
    </xf>
    <xf numFmtId="166" fontId="44" fillId="0" borderId="8" xfId="0" applyNumberFormat="1" applyFont="1" applyBorder="1" applyAlignment="1">
      <alignment horizontal="left"/>
    </xf>
    <xf numFmtId="166" fontId="44" fillId="0" borderId="2" xfId="0" applyNumberFormat="1" applyFont="1" applyBorder="1" applyAlignment="1">
      <alignment horizontal="left"/>
    </xf>
    <xf numFmtId="2" fontId="44" fillId="0" borderId="12" xfId="0" applyNumberFormat="1" applyFont="1" applyBorder="1" applyAlignment="1">
      <alignment horizontal="left"/>
    </xf>
    <xf numFmtId="0" fontId="44" fillId="0" borderId="12" xfId="0" applyFont="1" applyBorder="1" applyAlignment="1">
      <alignment horizontal="left"/>
    </xf>
    <xf numFmtId="167" fontId="44" fillId="0" borderId="8" xfId="0" applyNumberFormat="1" applyFont="1" applyBorder="1" applyAlignment="1">
      <alignment horizontal="left"/>
    </xf>
    <xf numFmtId="17" fontId="44" fillId="0" borderId="0" xfId="0" applyNumberFormat="1" applyFont="1" applyAlignment="1">
      <alignment horizontal="left"/>
    </xf>
    <xf numFmtId="166" fontId="44" fillId="0" borderId="10" xfId="0" applyNumberFormat="1" applyFont="1" applyBorder="1" applyAlignment="1">
      <alignment horizontal="left"/>
    </xf>
    <xf numFmtId="166" fontId="44" fillId="0" borderId="0" xfId="0" applyNumberFormat="1" applyFont="1" applyAlignment="1">
      <alignment horizontal="left"/>
    </xf>
    <xf numFmtId="2" fontId="44" fillId="0" borderId="10" xfId="0" applyNumberFormat="1" applyFont="1" applyBorder="1" applyAlignment="1">
      <alignment horizontal="left"/>
    </xf>
    <xf numFmtId="49" fontId="44" fillId="0" borderId="3" xfId="0" applyNumberFormat="1" applyFont="1" applyBorder="1" applyAlignment="1">
      <alignment horizontal="left"/>
    </xf>
    <xf numFmtId="0" fontId="44" fillId="0" borderId="0" xfId="0" applyFont="1" applyAlignment="1">
      <alignment horizontal="center" vertical="top"/>
    </xf>
    <xf numFmtId="0" fontId="46" fillId="0" borderId="0" xfId="1" applyFont="1" applyFill="1" applyBorder="1" applyAlignment="1" applyProtection="1">
      <alignment horizontal="center" vertical="top"/>
    </xf>
    <xf numFmtId="0" fontId="46" fillId="0" borderId="0" xfId="1" applyFont="1" applyFill="1" applyBorder="1" applyAlignment="1" applyProtection="1">
      <alignment horizontal="center" vertical="center"/>
    </xf>
    <xf numFmtId="0" fontId="44" fillId="0" borderId="9" xfId="0" applyFont="1" applyBorder="1"/>
    <xf numFmtId="168" fontId="44" fillId="0" borderId="10" xfId="0" applyNumberFormat="1" applyFont="1" applyBorder="1" applyAlignment="1">
      <alignment horizontal="left"/>
    </xf>
    <xf numFmtId="0" fontId="44" fillId="0" borderId="18" xfId="0" applyFont="1" applyBorder="1" applyAlignment="1">
      <alignment horizontal="left"/>
    </xf>
    <xf numFmtId="0" fontId="44" fillId="0" borderId="58" xfId="0" applyFont="1" applyBorder="1" applyAlignment="1">
      <alignment horizontal="left"/>
    </xf>
    <xf numFmtId="0" fontId="44" fillId="0" borderId="56" xfId="0" applyFont="1" applyBorder="1" applyAlignment="1">
      <alignment horizontal="left"/>
    </xf>
    <xf numFmtId="0" fontId="44" fillId="0" borderId="59" xfId="0" applyFont="1" applyBorder="1" applyAlignment="1">
      <alignment horizontal="left"/>
    </xf>
    <xf numFmtId="0" fontId="44" fillId="0" borderId="55" xfId="0" applyFont="1" applyBorder="1" applyAlignment="1">
      <alignment horizontal="left"/>
    </xf>
    <xf numFmtId="2" fontId="44" fillId="0" borderId="56" xfId="0" applyNumberFormat="1" applyFont="1" applyBorder="1" applyAlignment="1">
      <alignment horizontal="left"/>
    </xf>
    <xf numFmtId="164" fontId="44" fillId="0" borderId="56" xfId="0" applyNumberFormat="1" applyFont="1" applyBorder="1" applyAlignment="1">
      <alignment horizontal="left"/>
    </xf>
    <xf numFmtId="0" fontId="44" fillId="0" borderId="57" xfId="0" applyFont="1" applyBorder="1" applyAlignment="1">
      <alignment horizontal="left"/>
    </xf>
    <xf numFmtId="167" fontId="44" fillId="0" borderId="10" xfId="0" applyNumberFormat="1" applyFont="1" applyBorder="1" applyAlignment="1">
      <alignment horizontal="left"/>
    </xf>
    <xf numFmtId="167" fontId="44" fillId="0" borderId="11" xfId="0" applyNumberFormat="1" applyFont="1" applyBorder="1" applyAlignment="1">
      <alignment horizontal="left"/>
    </xf>
    <xf numFmtId="0" fontId="0" fillId="0" borderId="16" xfId="0" applyBorder="1"/>
    <xf numFmtId="0" fontId="0" fillId="0" borderId="18" xfId="0" applyBorder="1"/>
    <xf numFmtId="0" fontId="0" fillId="0" borderId="17" xfId="0" applyBorder="1"/>
    <xf numFmtId="0" fontId="0" fillId="0" borderId="1" xfId="0" applyBorder="1"/>
    <xf numFmtId="0" fontId="0" fillId="0" borderId="2" xfId="0" applyBorder="1"/>
    <xf numFmtId="0" fontId="0" fillId="0" borderId="9" xfId="0" applyBorder="1"/>
    <xf numFmtId="0" fontId="0" fillId="0" borderId="10" xfId="0" applyBorder="1"/>
    <xf numFmtId="0" fontId="0" fillId="0" borderId="11" xfId="0" applyBorder="1"/>
    <xf numFmtId="169" fontId="0" fillId="0" borderId="8" xfId="0" applyNumberFormat="1" applyBorder="1" applyAlignment="1">
      <alignment horizontal="left"/>
    </xf>
    <xf numFmtId="0" fontId="13" fillId="2" borderId="0" xfId="0" applyFont="1" applyFill="1" applyAlignment="1">
      <alignment horizontal="left" vertical="top" wrapText="1"/>
    </xf>
    <xf numFmtId="0" fontId="14" fillId="7" borderId="42" xfId="0" applyFont="1" applyFill="1" applyBorder="1" applyAlignment="1">
      <alignment horizontal="center" wrapText="1"/>
    </xf>
    <xf numFmtId="0" fontId="15" fillId="2" borderId="0" xfId="0" applyFont="1" applyFill="1" applyAlignment="1">
      <alignment horizontal="left" vertical="top" wrapText="1"/>
    </xf>
    <xf numFmtId="0" fontId="6" fillId="2" borderId="0" xfId="0" applyFont="1" applyFill="1" applyAlignment="1">
      <alignment horizontal="center" vertical="center" wrapText="1"/>
    </xf>
    <xf numFmtId="0" fontId="24" fillId="2" borderId="0" xfId="0" applyFont="1" applyFill="1" applyAlignment="1">
      <alignment horizontal="left"/>
    </xf>
    <xf numFmtId="0" fontId="25" fillId="2" borderId="0" xfId="0" applyFont="1" applyFill="1" applyAlignment="1">
      <alignment horizontal="left" vertical="top" wrapText="1"/>
    </xf>
    <xf numFmtId="0" fontId="43" fillId="0" borderId="18" xfId="0" applyFont="1" applyBorder="1" applyAlignment="1">
      <alignment horizontal="center"/>
    </xf>
    <xf numFmtId="0" fontId="44" fillId="0" borderId="0" xfId="0" applyFont="1" applyAlignment="1">
      <alignment horizontal="center"/>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13" fillId="2" borderId="0" xfId="0" applyFont="1" applyFill="1" applyAlignment="1">
      <alignment horizontal="left" vertical="top" wrapText="1"/>
    </xf>
    <xf numFmtId="0" fontId="14" fillId="7" borderId="42" xfId="0" applyFont="1" applyFill="1" applyBorder="1" applyAlignment="1">
      <alignment horizontal="center" wrapText="1"/>
    </xf>
    <xf numFmtId="0" fontId="14" fillId="7" borderId="43" xfId="0" applyFont="1" applyFill="1" applyBorder="1" applyAlignment="1">
      <alignment horizontal="center" wrapText="1"/>
    </xf>
    <xf numFmtId="0" fontId="14" fillId="7" borderId="0" xfId="0" applyFont="1" applyFill="1" applyAlignment="1">
      <alignment horizontal="center" wrapText="1"/>
    </xf>
    <xf numFmtId="0" fontId="14" fillId="7" borderId="45" xfId="0" applyFont="1" applyFill="1" applyBorder="1" applyAlignment="1">
      <alignment horizontal="center" wrapText="1"/>
    </xf>
    <xf numFmtId="0" fontId="14" fillId="7" borderId="0" xfId="0" applyFont="1" applyFill="1" applyAlignment="1">
      <alignment horizontal="left" vertical="center" wrapText="1"/>
    </xf>
    <xf numFmtId="0" fontId="7" fillId="19" borderId="44" xfId="0" applyFont="1" applyFill="1" applyBorder="1" applyAlignment="1">
      <alignment horizontal="center"/>
    </xf>
    <xf numFmtId="0" fontId="7" fillId="19" borderId="0" xfId="0" applyFont="1" applyFill="1" applyAlignment="1">
      <alignment horizontal="center"/>
    </xf>
    <xf numFmtId="0" fontId="7" fillId="19" borderId="45" xfId="0" applyFont="1" applyFill="1" applyBorder="1" applyAlignment="1">
      <alignment horizontal="center"/>
    </xf>
    <xf numFmtId="0" fontId="33" fillId="2" borderId="0" xfId="0" applyFont="1" applyFill="1" applyAlignment="1">
      <alignment horizontal="left" vertical="top" wrapText="1"/>
    </xf>
    <xf numFmtId="0" fontId="5" fillId="2" borderId="0" xfId="0" applyFont="1" applyFill="1" applyAlignment="1">
      <alignment horizontal="center" vertical="center" wrapText="1"/>
    </xf>
    <xf numFmtId="0" fontId="18" fillId="2" borderId="0" xfId="0" applyFont="1" applyFill="1" applyAlignment="1">
      <alignment horizontal="center" vertical="center" wrapText="1"/>
    </xf>
    <xf numFmtId="0" fontId="15" fillId="2" borderId="0" xfId="0" applyFont="1" applyFill="1" applyAlignment="1">
      <alignment horizontal="left" vertical="top" wrapText="1"/>
    </xf>
    <xf numFmtId="0" fontId="25" fillId="2" borderId="0" xfId="0" applyFont="1" applyFill="1" applyAlignment="1">
      <alignment horizontal="left" vertical="top" wrapText="1"/>
    </xf>
    <xf numFmtId="0" fontId="4" fillId="2" borderId="0" xfId="0" applyFont="1" applyFill="1" applyAlignment="1">
      <alignment horizontal="center"/>
    </xf>
    <xf numFmtId="49" fontId="15" fillId="2" borderId="0" xfId="0" applyNumberFormat="1" applyFont="1" applyFill="1" applyAlignment="1">
      <alignment horizontal="left"/>
    </xf>
    <xf numFmtId="0" fontId="15" fillId="2" borderId="0" xfId="0" applyFont="1" applyFill="1" applyAlignment="1">
      <alignment horizontal="left" wrapText="1"/>
    </xf>
    <xf numFmtId="49" fontId="8" fillId="8" borderId="28" xfId="0" applyNumberFormat="1" applyFont="1" applyFill="1" applyBorder="1" applyAlignment="1" applyProtection="1">
      <alignment horizontal="left"/>
      <protection locked="0"/>
    </xf>
    <xf numFmtId="49" fontId="8" fillId="8" borderId="29" xfId="0" applyNumberFormat="1" applyFont="1" applyFill="1" applyBorder="1" applyAlignment="1" applyProtection="1">
      <alignment horizontal="left"/>
      <protection locked="0"/>
    </xf>
    <xf numFmtId="49" fontId="8" fillId="8" borderId="30" xfId="0" applyNumberFormat="1" applyFont="1" applyFill="1" applyBorder="1" applyAlignment="1" applyProtection="1">
      <alignment horizontal="left"/>
      <protection locked="0"/>
    </xf>
    <xf numFmtId="0" fontId="20" fillId="2" borderId="0" xfId="0" applyFont="1" applyFill="1" applyAlignment="1">
      <alignment horizontal="center" vertical="center"/>
    </xf>
    <xf numFmtId="0" fontId="25" fillId="2" borderId="31" xfId="0" applyFont="1" applyFill="1" applyBorder="1" applyAlignment="1">
      <alignment horizontal="left" vertical="center" textRotation="90" wrapText="1"/>
    </xf>
    <xf numFmtId="0" fontId="25" fillId="2" borderId="32" xfId="0" applyFont="1" applyFill="1" applyBorder="1" applyAlignment="1">
      <alignment horizontal="left" vertical="center" textRotation="90" wrapText="1"/>
    </xf>
    <xf numFmtId="0" fontId="25" fillId="2" borderId="34" xfId="0" applyFont="1" applyFill="1" applyBorder="1" applyAlignment="1">
      <alignment horizontal="left" vertical="center" textRotation="90" wrapText="1"/>
    </xf>
    <xf numFmtId="0" fontId="25" fillId="2" borderId="0" xfId="0" applyFont="1" applyFill="1" applyAlignment="1">
      <alignment horizontal="left" vertical="center" textRotation="90" wrapText="1"/>
    </xf>
    <xf numFmtId="0" fontId="25" fillId="2" borderId="36" xfId="0" applyFont="1" applyFill="1" applyBorder="1" applyAlignment="1">
      <alignment horizontal="left" vertical="center" textRotation="90" wrapText="1"/>
    </xf>
    <xf numFmtId="0" fontId="25" fillId="2" borderId="37" xfId="0" applyFont="1" applyFill="1" applyBorder="1" applyAlignment="1">
      <alignment horizontal="left" vertical="center" textRotation="90" wrapText="1"/>
    </xf>
    <xf numFmtId="0" fontId="6" fillId="2" borderId="3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7" xfId="0" applyFont="1" applyFill="1" applyBorder="1" applyAlignment="1">
      <alignment horizontal="center" vertical="center" wrapText="1"/>
    </xf>
    <xf numFmtId="0" fontId="25" fillId="2" borderId="32" xfId="0" applyFont="1" applyFill="1" applyBorder="1" applyAlignment="1">
      <alignment horizontal="right" vertical="center" textRotation="180"/>
    </xf>
    <xf numFmtId="0" fontId="25" fillId="2" borderId="33" xfId="0" applyFont="1" applyFill="1" applyBorder="1" applyAlignment="1">
      <alignment horizontal="right" vertical="center" textRotation="180"/>
    </xf>
    <xf numFmtId="0" fontId="25" fillId="2" borderId="0" xfId="0" applyFont="1" applyFill="1" applyAlignment="1">
      <alignment horizontal="right" vertical="center" textRotation="180"/>
    </xf>
    <xf numFmtId="0" fontId="25" fillId="2" borderId="35" xfId="0" applyFont="1" applyFill="1" applyBorder="1" applyAlignment="1">
      <alignment horizontal="right" vertical="center" textRotation="180"/>
    </xf>
    <xf numFmtId="0" fontId="25" fillId="2" borderId="37" xfId="0" applyFont="1" applyFill="1" applyBorder="1" applyAlignment="1">
      <alignment horizontal="right" vertical="center" textRotation="180"/>
    </xf>
    <xf numFmtId="0" fontId="25" fillId="2" borderId="38" xfId="0" applyFont="1" applyFill="1" applyBorder="1" applyAlignment="1">
      <alignment horizontal="right" vertical="center" textRotation="180"/>
    </xf>
    <xf numFmtId="0" fontId="25" fillId="2" borderId="0" xfId="0" applyFont="1" applyFill="1" applyAlignment="1">
      <alignment horizontal="left"/>
    </xf>
    <xf numFmtId="0" fontId="16" fillId="2" borderId="0" xfId="0" applyFont="1" applyFill="1" applyAlignment="1">
      <alignment horizontal="center" vertical="top" wrapText="1"/>
    </xf>
    <xf numFmtId="0" fontId="16" fillId="2" borderId="0" xfId="0" applyFont="1" applyFill="1" applyAlignment="1">
      <alignment horizontal="left" wrapText="1"/>
    </xf>
    <xf numFmtId="0" fontId="48" fillId="2" borderId="0" xfId="0" applyFont="1" applyFill="1" applyAlignment="1">
      <alignment horizontal="center" vertical="top" wrapText="1"/>
    </xf>
    <xf numFmtId="0" fontId="35" fillId="2" borderId="0" xfId="0" applyFont="1" applyFill="1" applyAlignment="1">
      <alignment horizontal="right"/>
    </xf>
    <xf numFmtId="164" fontId="30" fillId="2" borderId="0" xfId="0" applyNumberFormat="1" applyFont="1" applyFill="1" applyAlignment="1">
      <alignment horizontal="left" vertical="top" wrapText="1"/>
    </xf>
    <xf numFmtId="0" fontId="21" fillId="2" borderId="39" xfId="0" applyFont="1" applyFill="1" applyBorder="1" applyAlignment="1">
      <alignment horizontal="center" vertical="center"/>
    </xf>
    <xf numFmtId="0" fontId="30" fillId="2" borderId="0" xfId="0" applyFont="1" applyFill="1" applyAlignment="1">
      <alignment horizontal="right" vertical="top"/>
    </xf>
    <xf numFmtId="0" fontId="24" fillId="2" borderId="0" xfId="0" applyFont="1" applyFill="1" applyAlignment="1">
      <alignment horizontal="left"/>
    </xf>
    <xf numFmtId="0" fontId="8" fillId="8" borderId="24" xfId="0" applyFont="1" applyFill="1" applyBorder="1" applyAlignment="1" applyProtection="1">
      <alignment horizontal="left" vertical="center" wrapText="1"/>
      <protection locked="0"/>
    </xf>
    <xf numFmtId="0" fontId="8" fillId="8" borderId="25" xfId="0" applyFont="1" applyFill="1" applyBorder="1" applyAlignment="1" applyProtection="1">
      <alignment horizontal="left" vertical="center"/>
      <protection locked="0"/>
    </xf>
    <xf numFmtId="0" fontId="8" fillId="8" borderId="26" xfId="0" applyFont="1" applyFill="1" applyBorder="1" applyAlignment="1" applyProtection="1">
      <alignment horizontal="left" vertical="center"/>
      <protection locked="0"/>
    </xf>
    <xf numFmtId="0" fontId="11" fillId="7" borderId="19" xfId="0" applyFont="1" applyFill="1" applyBorder="1" applyAlignment="1">
      <alignment horizontal="left" vertical="top"/>
    </xf>
    <xf numFmtId="0" fontId="11" fillId="7" borderId="20" xfId="0" applyFont="1" applyFill="1" applyBorder="1" applyAlignment="1">
      <alignment horizontal="left" vertical="top"/>
    </xf>
    <xf numFmtId="0" fontId="11" fillId="7" borderId="21" xfId="0" applyFont="1" applyFill="1" applyBorder="1" applyAlignment="1">
      <alignment horizontal="left" vertical="top"/>
    </xf>
    <xf numFmtId="0" fontId="4" fillId="18" borderId="22" xfId="0" applyFont="1" applyFill="1" applyBorder="1" applyAlignment="1">
      <alignment horizontal="center" vertical="top"/>
    </xf>
    <xf numFmtId="0" fontId="4" fillId="18" borderId="0" xfId="0" applyFont="1" applyFill="1" applyAlignment="1">
      <alignment horizontal="center" vertical="top"/>
    </xf>
    <xf numFmtId="0" fontId="4" fillId="18" borderId="23" xfId="0" applyFont="1" applyFill="1" applyBorder="1" applyAlignment="1">
      <alignment horizontal="center" vertical="top"/>
    </xf>
    <xf numFmtId="0" fontId="36" fillId="2" borderId="28"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24" fillId="2" borderId="0" xfId="0" applyFont="1" applyFill="1" applyAlignment="1">
      <alignment horizontal="right"/>
    </xf>
    <xf numFmtId="0" fontId="8" fillId="2" borderId="3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7" xfId="0" applyFont="1" applyFill="1" applyBorder="1" applyAlignment="1">
      <alignment horizontal="center" vertical="center" wrapText="1"/>
    </xf>
    <xf numFmtId="0" fontId="4" fillId="18" borderId="22" xfId="0" applyFont="1" applyFill="1" applyBorder="1" applyAlignment="1">
      <alignment horizontal="left" vertical="top"/>
    </xf>
    <xf numFmtId="0" fontId="4" fillId="18" borderId="0" xfId="0" applyFont="1" applyFill="1" applyAlignment="1">
      <alignment horizontal="left" vertical="top"/>
    </xf>
    <xf numFmtId="0" fontId="4" fillId="18" borderId="23" xfId="0" applyFont="1" applyFill="1" applyBorder="1" applyAlignment="1">
      <alignment horizontal="left" vertical="top"/>
    </xf>
    <xf numFmtId="0" fontId="8" fillId="8" borderId="24" xfId="0" applyFont="1" applyFill="1" applyBorder="1" applyAlignment="1" applyProtection="1">
      <alignment horizontal="left" vertical="top" wrapText="1"/>
      <protection locked="0"/>
    </xf>
    <xf numFmtId="0" fontId="8" fillId="8" borderId="25" xfId="0" applyFont="1" applyFill="1" applyBorder="1" applyAlignment="1" applyProtection="1">
      <alignment horizontal="left" vertical="top" wrapText="1"/>
      <protection locked="0"/>
    </xf>
    <xf numFmtId="0" fontId="8" fillId="8" borderId="26" xfId="0" applyFont="1" applyFill="1" applyBorder="1" applyAlignment="1" applyProtection="1">
      <alignment horizontal="left" vertical="top" wrapText="1"/>
      <protection locked="0"/>
    </xf>
    <xf numFmtId="0" fontId="8" fillId="8" borderId="24" xfId="0" applyFont="1" applyFill="1" applyBorder="1" applyAlignment="1" applyProtection="1">
      <alignment horizontal="left" vertical="center"/>
      <protection locked="0"/>
    </xf>
    <xf numFmtId="0" fontId="13" fillId="2" borderId="0" xfId="0" applyFont="1" applyFill="1" applyAlignment="1">
      <alignment horizontal="left" vertical="center" wrapText="1"/>
    </xf>
    <xf numFmtId="0" fontId="14" fillId="7" borderId="0" xfId="0" applyFont="1" applyFill="1" applyAlignment="1">
      <alignment vertical="center" wrapText="1"/>
    </xf>
    <xf numFmtId="167" fontId="8" fillId="8" borderId="28" xfId="0" applyNumberFormat="1" applyFont="1" applyFill="1" applyBorder="1" applyAlignment="1" applyProtection="1">
      <alignment horizontal="center" vertical="center"/>
      <protection locked="0"/>
    </xf>
    <xf numFmtId="167" fontId="8" fillId="8" borderId="29" xfId="0" applyNumberFormat="1" applyFont="1" applyFill="1" applyBorder="1" applyAlignment="1" applyProtection="1">
      <alignment horizontal="center" vertical="center"/>
      <protection locked="0"/>
    </xf>
    <xf numFmtId="167" fontId="8" fillId="8" borderId="30" xfId="0" applyNumberFormat="1" applyFont="1" applyFill="1" applyBorder="1" applyAlignment="1" applyProtection="1">
      <alignment horizontal="center" vertical="center"/>
      <protection locked="0"/>
    </xf>
    <xf numFmtId="0" fontId="4" fillId="18" borderId="34" xfId="0" applyFont="1" applyFill="1" applyBorder="1" applyAlignment="1">
      <alignment horizontal="center"/>
    </xf>
    <xf numFmtId="0" fontId="4" fillId="18" borderId="0" xfId="0" applyFont="1" applyFill="1" applyAlignment="1">
      <alignment horizontal="center"/>
    </xf>
    <xf numFmtId="0" fontId="4" fillId="18" borderId="35" xfId="0" applyFont="1" applyFill="1" applyBorder="1" applyAlignment="1">
      <alignment horizontal="center"/>
    </xf>
    <xf numFmtId="0" fontId="26" fillId="2" borderId="0" xfId="0" applyFont="1" applyFill="1" applyAlignment="1">
      <alignment horizontal="center" vertical="center" wrapText="1"/>
    </xf>
    <xf numFmtId="0" fontId="4" fillId="2" borderId="0" xfId="0" applyFont="1" applyFill="1" applyAlignment="1">
      <alignment horizontal="center" vertical="top" wrapText="1"/>
    </xf>
    <xf numFmtId="164" fontId="30" fillId="2" borderId="0" xfId="0" applyNumberFormat="1" applyFont="1" applyFill="1" applyAlignment="1">
      <alignment horizontal="left" vertical="center"/>
    </xf>
    <xf numFmtId="164" fontId="29" fillId="2" borderId="0" xfId="0" applyNumberFormat="1" applyFont="1" applyFill="1" applyAlignment="1">
      <alignment horizontal="left" vertical="center"/>
    </xf>
    <xf numFmtId="0" fontId="4" fillId="19" borderId="34" xfId="0" applyFont="1" applyFill="1" applyBorder="1" applyAlignment="1">
      <alignment horizontal="center"/>
    </xf>
    <xf numFmtId="0" fontId="4" fillId="19" borderId="0" xfId="0" applyFont="1" applyFill="1" applyAlignment="1">
      <alignment horizontal="center"/>
    </xf>
    <xf numFmtId="0" fontId="4" fillId="19" borderId="35" xfId="0" applyFont="1" applyFill="1" applyBorder="1" applyAlignment="1">
      <alignment horizontal="center"/>
    </xf>
    <xf numFmtId="0" fontId="16" fillId="2" borderId="0" xfId="0" applyFont="1" applyFill="1" applyAlignment="1">
      <alignment horizontal="center" vertical="center" wrapText="1"/>
    </xf>
    <xf numFmtId="0" fontId="44" fillId="0" borderId="13" xfId="0" applyFont="1" applyBorder="1" applyAlignment="1">
      <alignment horizontal="center"/>
    </xf>
    <xf numFmtId="0" fontId="44" fillId="0" borderId="15" xfId="0" applyFont="1" applyBorder="1" applyAlignment="1">
      <alignment horizontal="center"/>
    </xf>
    <xf numFmtId="0" fontId="44" fillId="0" borderId="0" xfId="0" applyFont="1" applyAlignment="1">
      <alignment horizontal="center"/>
    </xf>
    <xf numFmtId="0" fontId="43" fillId="0" borderId="16" xfId="0" applyFont="1" applyBorder="1" applyAlignment="1">
      <alignment horizontal="center"/>
    </xf>
    <xf numFmtId="0" fontId="43" fillId="0" borderId="18" xfId="0" applyFont="1" applyBorder="1" applyAlignment="1">
      <alignment horizontal="center"/>
    </xf>
    <xf numFmtId="0" fontId="43" fillId="0" borderId="17" xfId="0" applyFont="1" applyBorder="1" applyAlignment="1">
      <alignment horizontal="center"/>
    </xf>
    <xf numFmtId="0" fontId="43" fillId="0" borderId="50" xfId="0" applyFont="1" applyBorder="1" applyAlignment="1">
      <alignment horizontal="center"/>
    </xf>
    <xf numFmtId="0" fontId="43" fillId="0" borderId="51" xfId="0" applyFont="1" applyBorder="1" applyAlignment="1">
      <alignment horizontal="center"/>
    </xf>
    <xf numFmtId="0" fontId="43" fillId="0" borderId="52" xfId="0" applyFont="1" applyBorder="1" applyAlignment="1">
      <alignment horizontal="center"/>
    </xf>
  </cellXfs>
  <cellStyles count="3">
    <cellStyle name="Hyperlink" xfId="1" builtinId="8"/>
    <cellStyle name="Normal" xfId="0" builtinId="0"/>
    <cellStyle name="Percent" xfId="2" builtinId="5"/>
  </cellStyles>
  <dxfs count="20">
    <dxf>
      <font>
        <color theme="0"/>
      </font>
      <fill>
        <patternFill>
          <bgColor rgb="FFD52B1E"/>
        </patternFill>
      </fill>
      <border>
        <right style="thin">
          <color rgb="FFD52B1E"/>
        </right>
        <top style="thin">
          <color rgb="FFD52B1E"/>
        </top>
        <bottom style="thin">
          <color rgb="FFD52B1E"/>
        </bottom>
      </border>
    </dxf>
    <dxf>
      <fill>
        <gradientFill>
          <stop position="0">
            <color theme="0"/>
          </stop>
          <stop position="1">
            <color rgb="FFD52B1E"/>
          </stop>
        </gradientFill>
      </fill>
      <border>
        <top style="thin">
          <color rgb="FFD52B1E"/>
        </top>
        <bottom style="thin">
          <color rgb="FFD52B1E"/>
        </bottom>
      </border>
    </dxf>
    <dxf>
      <border>
        <left style="thin">
          <color rgb="FFD52B1E"/>
        </left>
        <bottom style="thin">
          <color rgb="FFD52B1E"/>
        </bottom>
      </border>
    </dxf>
    <dxf>
      <border>
        <left style="thin">
          <color rgb="FFD5291E"/>
        </left>
        <right/>
        <top/>
        <bottom/>
      </border>
    </dxf>
    <dxf>
      <border>
        <left style="thin">
          <color rgb="FFD5291E"/>
        </left>
        <right/>
        <top style="thin">
          <color rgb="FFD5291E"/>
        </top>
        <bottom/>
      </border>
    </dxf>
    <dxf>
      <border>
        <left/>
        <right/>
        <top style="thin">
          <color rgb="FFD52B1E"/>
        </top>
        <bottom style="thin">
          <color rgb="FFD52B1E"/>
        </bottom>
      </border>
    </dxf>
    <dxf>
      <border>
        <right/>
        <top style="thin">
          <color rgb="FFD52B1E"/>
        </top>
        <bottom style="thin">
          <color rgb="FFD52B1E"/>
        </bottom>
      </border>
    </dxf>
    <dxf>
      <font>
        <b/>
        <i val="0"/>
        <color rgb="FFD52B1E"/>
      </font>
      <fill>
        <patternFill>
          <bgColor theme="0"/>
        </patternFill>
      </fill>
      <border>
        <left style="thin">
          <color rgb="FFD52B1E"/>
        </left>
        <right/>
        <top style="thin">
          <color rgb="FFD52B1E"/>
        </top>
        <bottom style="thin">
          <color rgb="FFD52B1E"/>
        </bottom>
      </border>
    </dxf>
    <dxf>
      <font>
        <color theme="0"/>
      </font>
    </dxf>
    <dxf>
      <font>
        <color theme="0"/>
      </font>
    </dxf>
    <dxf>
      <font>
        <b/>
        <i val="0"/>
        <color rgb="FFD52B1E"/>
      </font>
    </dxf>
    <dxf>
      <font>
        <b/>
        <i val="0"/>
        <color rgb="FFD52B1E"/>
      </font>
    </dxf>
    <dxf>
      <font>
        <color theme="0"/>
      </font>
      <fill>
        <patternFill>
          <bgColor rgb="FFD52B1E"/>
        </patternFill>
      </fill>
      <border>
        <right style="thin">
          <color rgb="FFD52B1E"/>
        </right>
        <top style="thin">
          <color rgb="FFD52B1E"/>
        </top>
        <bottom style="thin">
          <color rgb="FFD52B1E"/>
        </bottom>
      </border>
    </dxf>
    <dxf>
      <fill>
        <gradientFill>
          <stop position="0">
            <color theme="0"/>
          </stop>
          <stop position="1">
            <color rgb="FFD52B1E"/>
          </stop>
        </gradientFill>
      </fill>
      <border>
        <top style="thin">
          <color rgb="FFD52B1E"/>
        </top>
        <bottom style="thin">
          <color rgb="FFD52B1E"/>
        </bottom>
      </border>
    </dxf>
    <dxf>
      <border>
        <left style="thin">
          <color rgb="FFD52B1E"/>
        </left>
        <bottom style="thin">
          <color rgb="FFD52B1E"/>
        </bottom>
      </border>
    </dxf>
    <dxf>
      <border>
        <left style="thin">
          <color rgb="FFD52B1E"/>
        </left>
        <top style="thin">
          <color rgb="FFD52B1E"/>
        </top>
      </border>
    </dxf>
    <dxf>
      <border>
        <right/>
        <top style="thin">
          <color rgb="FFD52B1E"/>
        </top>
        <bottom style="thin">
          <color rgb="FFD52B1E"/>
        </bottom>
      </border>
    </dxf>
    <dxf>
      <font>
        <b/>
        <i val="0"/>
        <color rgb="FFD52B1E"/>
      </font>
      <border>
        <left style="thin">
          <color rgb="FFD52B1E"/>
        </left>
        <right/>
        <top style="thin">
          <color rgb="FFD52B1E"/>
        </top>
        <bottom style="thin">
          <color rgb="FFD52B1E"/>
        </bottom>
      </border>
    </dxf>
    <dxf>
      <font>
        <color theme="0"/>
      </font>
    </dxf>
    <dxf>
      <font>
        <b/>
        <i val="0"/>
        <color rgb="FFD52B1E"/>
      </font>
    </dxf>
  </dxfs>
  <tableStyles count="0" defaultTableStyle="TableStyleMedium9" defaultPivotStyle="PivotStyleLight16"/>
  <colors>
    <mruColors>
      <color rgb="FF00446A"/>
      <color rgb="FF8A2529"/>
      <color rgb="FF58595B"/>
      <color rgb="FF6DB33F"/>
      <color rgb="FF1CBCD6"/>
      <color rgb="FFEE3424"/>
      <color rgb="FFEBF8FF"/>
      <color rgb="FF9EA374"/>
      <color rgb="FFB2BB1E"/>
      <color rgb="FF0086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185303</xdr:colOff>
      <xdr:row>28</xdr:row>
      <xdr:rowOff>133350</xdr:rowOff>
    </xdr:from>
    <xdr:to>
      <xdr:col>3</xdr:col>
      <xdr:colOff>1072151</xdr:colOff>
      <xdr:row>28</xdr:row>
      <xdr:rowOff>134938</xdr:rowOff>
    </xdr:to>
    <xdr:cxnSp macro="">
      <xdr:nvCxnSpPr>
        <xdr:cNvPr id="3" name="Straight Arrow Connector 2" descr="Arrow - go to the estimator">
          <a:extLst>
            <a:ext uri="{FF2B5EF4-FFF2-40B4-BE49-F238E27FC236}">
              <a16:creationId xmlns:a16="http://schemas.microsoft.com/office/drawing/2014/main" id="{00000000-0008-0000-0000-000003000000}"/>
            </a:ext>
          </a:extLst>
        </xdr:cNvPr>
        <xdr:cNvCxnSpPr/>
      </xdr:nvCxnSpPr>
      <xdr:spPr>
        <a:xfrm>
          <a:off x="590549" y="8572500"/>
          <a:ext cx="900000" cy="1588"/>
        </a:xfrm>
        <a:prstGeom prst="straightConnector1">
          <a:avLst/>
        </a:prstGeom>
        <a:ln w="6350">
          <a:solidFill>
            <a:schemeClr val="bg1"/>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2741467</xdr:colOff>
      <xdr:row>28</xdr:row>
      <xdr:rowOff>133350</xdr:rowOff>
    </xdr:from>
    <xdr:to>
      <xdr:col>3</xdr:col>
      <xdr:colOff>3644140</xdr:colOff>
      <xdr:row>28</xdr:row>
      <xdr:rowOff>134938</xdr:rowOff>
    </xdr:to>
    <xdr:cxnSp macro="">
      <xdr:nvCxnSpPr>
        <xdr:cNvPr id="4" name="Straight Arrow Connector 3" descr="Arrow to go to the estimator">
          <a:extLst>
            <a:ext uri="{FF2B5EF4-FFF2-40B4-BE49-F238E27FC236}">
              <a16:creationId xmlns:a16="http://schemas.microsoft.com/office/drawing/2014/main" id="{00000000-0008-0000-0000-000004000000}"/>
            </a:ext>
          </a:extLst>
        </xdr:cNvPr>
        <xdr:cNvCxnSpPr/>
      </xdr:nvCxnSpPr>
      <xdr:spPr>
        <a:xfrm>
          <a:off x="3143249" y="8572500"/>
          <a:ext cx="900000" cy="1588"/>
        </a:xfrm>
        <a:prstGeom prst="straightConnector1">
          <a:avLst/>
        </a:prstGeom>
        <a:ln w="6350">
          <a:solidFill>
            <a:schemeClr val="bg1"/>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194828</xdr:colOff>
      <xdr:row>6</xdr:row>
      <xdr:rowOff>133350</xdr:rowOff>
    </xdr:from>
    <xdr:to>
      <xdr:col>3</xdr:col>
      <xdr:colOff>1088290</xdr:colOff>
      <xdr:row>6</xdr:row>
      <xdr:rowOff>134938</xdr:rowOff>
    </xdr:to>
    <xdr:cxnSp macro="">
      <xdr:nvCxnSpPr>
        <xdr:cNvPr id="5" name="Straight Arrow Connector 4" descr="Arrow to go to the estimator">
          <a:extLst>
            <a:ext uri="{FF2B5EF4-FFF2-40B4-BE49-F238E27FC236}">
              <a16:creationId xmlns:a16="http://schemas.microsoft.com/office/drawing/2014/main" id="{00000000-0008-0000-0000-000005000000}"/>
            </a:ext>
          </a:extLst>
        </xdr:cNvPr>
        <xdr:cNvCxnSpPr/>
      </xdr:nvCxnSpPr>
      <xdr:spPr>
        <a:xfrm>
          <a:off x="600074" y="1314450"/>
          <a:ext cx="900000" cy="1588"/>
        </a:xfrm>
        <a:prstGeom prst="straightConnector1">
          <a:avLst/>
        </a:prstGeom>
        <a:ln w="6350">
          <a:solidFill>
            <a:schemeClr val="bg1"/>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2757919</xdr:colOff>
      <xdr:row>6</xdr:row>
      <xdr:rowOff>133350</xdr:rowOff>
    </xdr:from>
    <xdr:to>
      <xdr:col>3</xdr:col>
      <xdr:colOff>3644767</xdr:colOff>
      <xdr:row>6</xdr:row>
      <xdr:rowOff>134938</xdr:rowOff>
    </xdr:to>
    <xdr:cxnSp macro="">
      <xdr:nvCxnSpPr>
        <xdr:cNvPr id="6" name="Straight Arrow Connector 5" descr="Arrow to go to the estimator">
          <a:extLst>
            <a:ext uri="{FF2B5EF4-FFF2-40B4-BE49-F238E27FC236}">
              <a16:creationId xmlns:a16="http://schemas.microsoft.com/office/drawing/2014/main" id="{00000000-0008-0000-0000-000006000000}"/>
            </a:ext>
          </a:extLst>
        </xdr:cNvPr>
        <xdr:cNvCxnSpPr/>
      </xdr:nvCxnSpPr>
      <xdr:spPr>
        <a:xfrm>
          <a:off x="3152774" y="1314450"/>
          <a:ext cx="900000" cy="1588"/>
        </a:xfrm>
        <a:prstGeom prst="straightConnector1">
          <a:avLst/>
        </a:prstGeom>
        <a:ln w="6350">
          <a:solidFill>
            <a:schemeClr val="bg1"/>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819150</xdr:colOff>
      <xdr:row>2</xdr:row>
      <xdr:rowOff>95252</xdr:rowOff>
    </xdr:from>
    <xdr:to>
      <xdr:col>5</xdr:col>
      <xdr:colOff>1866900</xdr:colOff>
      <xdr:row>2</xdr:row>
      <xdr:rowOff>934544</xdr:rowOff>
    </xdr:to>
    <xdr:pic>
      <xdr:nvPicPr>
        <xdr:cNvPr id="2" name="Picture 1" descr="Logo Bracknell Forest Counci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0" y="342902"/>
          <a:ext cx="1047750" cy="8392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78</xdr:row>
      <xdr:rowOff>107373</xdr:rowOff>
    </xdr:from>
    <xdr:to>
      <xdr:col>4</xdr:col>
      <xdr:colOff>537811</xdr:colOff>
      <xdr:row>78</xdr:row>
      <xdr:rowOff>108961</xdr:rowOff>
    </xdr:to>
    <xdr:cxnSp macro="">
      <xdr:nvCxnSpPr>
        <xdr:cNvPr id="7" name="Straight Arrow Connector 6" descr="Arrow - go back to the instructions">
          <a:extLst>
            <a:ext uri="{FF2B5EF4-FFF2-40B4-BE49-F238E27FC236}">
              <a16:creationId xmlns:a16="http://schemas.microsoft.com/office/drawing/2014/main" id="{00000000-0008-0000-0100-000007000000}"/>
            </a:ext>
          </a:extLst>
        </xdr:cNvPr>
        <xdr:cNvCxnSpPr/>
      </xdr:nvCxnSpPr>
      <xdr:spPr>
        <a:xfrm>
          <a:off x="1428750" y="542925"/>
          <a:ext cx="428625" cy="1588"/>
        </a:xfrm>
        <a:prstGeom prst="straightConnector1">
          <a:avLst/>
        </a:prstGeom>
        <a:ln w="6350">
          <a:solidFill>
            <a:schemeClr val="bg1"/>
          </a:solidFill>
          <a:headEnd type="arrow" w="sm"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2527589</xdr:colOff>
      <xdr:row>78</xdr:row>
      <xdr:rowOff>107373</xdr:rowOff>
    </xdr:from>
    <xdr:to>
      <xdr:col>4</xdr:col>
      <xdr:colOff>2964245</xdr:colOff>
      <xdr:row>78</xdr:row>
      <xdr:rowOff>108961</xdr:rowOff>
    </xdr:to>
    <xdr:cxnSp macro="">
      <xdr:nvCxnSpPr>
        <xdr:cNvPr id="8" name="Straight Arrow Connector 7" descr="Arrow - go back to the instructions">
          <a:extLst>
            <a:ext uri="{FF2B5EF4-FFF2-40B4-BE49-F238E27FC236}">
              <a16:creationId xmlns:a16="http://schemas.microsoft.com/office/drawing/2014/main" id="{00000000-0008-0000-0100-000008000000}"/>
            </a:ext>
          </a:extLst>
        </xdr:cNvPr>
        <xdr:cNvCxnSpPr/>
      </xdr:nvCxnSpPr>
      <xdr:spPr>
        <a:xfrm>
          <a:off x="3838575" y="542925"/>
          <a:ext cx="428625" cy="1588"/>
        </a:xfrm>
        <a:prstGeom prst="straightConnector1">
          <a:avLst/>
        </a:prstGeom>
        <a:ln w="6350">
          <a:solidFill>
            <a:schemeClr val="bg1"/>
          </a:solidFill>
          <a:headEnd type="arrow" w="sm"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3</xdr:row>
      <xdr:rowOff>107373</xdr:rowOff>
    </xdr:from>
    <xdr:to>
      <xdr:col>4</xdr:col>
      <xdr:colOff>537811</xdr:colOff>
      <xdr:row>3</xdr:row>
      <xdr:rowOff>108961</xdr:rowOff>
    </xdr:to>
    <xdr:cxnSp macro="">
      <xdr:nvCxnSpPr>
        <xdr:cNvPr id="11" name="Straight Arrow Connector 10" descr="Arrow - go back to the instructions">
          <a:extLst>
            <a:ext uri="{FF2B5EF4-FFF2-40B4-BE49-F238E27FC236}">
              <a16:creationId xmlns:a16="http://schemas.microsoft.com/office/drawing/2014/main" id="{00000000-0008-0000-0100-00000B000000}"/>
            </a:ext>
          </a:extLst>
        </xdr:cNvPr>
        <xdr:cNvCxnSpPr/>
      </xdr:nvCxnSpPr>
      <xdr:spPr>
        <a:xfrm>
          <a:off x="1428750" y="15499773"/>
          <a:ext cx="423511" cy="1588"/>
        </a:xfrm>
        <a:prstGeom prst="straightConnector1">
          <a:avLst/>
        </a:prstGeom>
        <a:ln w="6350">
          <a:solidFill>
            <a:schemeClr val="bg1"/>
          </a:solidFill>
          <a:headEnd type="arrow" w="sm"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2527589</xdr:colOff>
      <xdr:row>3</xdr:row>
      <xdr:rowOff>107373</xdr:rowOff>
    </xdr:from>
    <xdr:to>
      <xdr:col>4</xdr:col>
      <xdr:colOff>2964245</xdr:colOff>
      <xdr:row>3</xdr:row>
      <xdr:rowOff>108961</xdr:rowOff>
    </xdr:to>
    <xdr:cxnSp macro="">
      <xdr:nvCxnSpPr>
        <xdr:cNvPr id="12" name="Straight Arrow Connector 11" descr="Arrow - go back to the instructions">
          <a:extLst>
            <a:ext uri="{FF2B5EF4-FFF2-40B4-BE49-F238E27FC236}">
              <a16:creationId xmlns:a16="http://schemas.microsoft.com/office/drawing/2014/main" id="{00000000-0008-0000-0100-00000C000000}"/>
            </a:ext>
          </a:extLst>
        </xdr:cNvPr>
        <xdr:cNvCxnSpPr/>
      </xdr:nvCxnSpPr>
      <xdr:spPr>
        <a:xfrm>
          <a:off x="3842039" y="15499773"/>
          <a:ext cx="436656" cy="1588"/>
        </a:xfrm>
        <a:prstGeom prst="straightConnector1">
          <a:avLst/>
        </a:prstGeom>
        <a:ln w="6350">
          <a:solidFill>
            <a:schemeClr val="bg1"/>
          </a:solidFill>
          <a:headEnd type="arrow" w="sm"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10</xdr:row>
      <xdr:rowOff>114300</xdr:rowOff>
    </xdr:from>
    <xdr:to>
      <xdr:col>8</xdr:col>
      <xdr:colOff>1047750</xdr:colOff>
      <xdr:row>10</xdr:row>
      <xdr:rowOff>953592</xdr:rowOff>
    </xdr:to>
    <xdr:pic>
      <xdr:nvPicPr>
        <xdr:cNvPr id="15" name="Picture 14" descr="Logo Bracknell Forest Council">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0" y="2514600"/>
          <a:ext cx="1047750" cy="8392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19050</xdr:colOff>
      <xdr:row>2</xdr:row>
      <xdr:rowOff>95250</xdr:rowOff>
    </xdr:from>
    <xdr:to>
      <xdr:col>8</xdr:col>
      <xdr:colOff>1066800</xdr:colOff>
      <xdr:row>2</xdr:row>
      <xdr:rowOff>934542</xdr:rowOff>
    </xdr:to>
    <xdr:pic>
      <xdr:nvPicPr>
        <xdr:cNvPr id="8" name="Picture 7" descr="Logo Bracknell Forest Council">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5975" y="276225"/>
          <a:ext cx="1047750" cy="8392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1:N33"/>
  <sheetViews>
    <sheetView tabSelected="1" workbookViewId="0">
      <selection activeCell="D29" sqref="D29"/>
    </sheetView>
  </sheetViews>
  <sheetFormatPr defaultColWidth="9.140625" defaultRowHeight="14.25" x14ac:dyDescent="0.2"/>
  <cols>
    <col min="1" max="1" width="3.42578125" style="79" customWidth="1"/>
    <col min="2" max="2" width="1.7109375" style="79" customWidth="1"/>
    <col min="3" max="3" width="0.85546875" style="80" customWidth="1"/>
    <col min="4" max="4" width="58" style="79" customWidth="1"/>
    <col min="5" max="5" width="0.85546875" style="79" customWidth="1"/>
    <col min="6" max="6" width="28.7109375" style="79" customWidth="1"/>
    <col min="7" max="7" width="1.7109375" style="79" customWidth="1"/>
    <col min="8" max="8" width="9.140625" style="79"/>
    <col min="9" max="9" width="19.28515625" style="79" customWidth="1"/>
    <col min="10" max="12" width="9.140625" style="79"/>
    <col min="13" max="13" width="1.7109375" style="79" customWidth="1"/>
    <col min="14" max="14" width="4.7109375" style="79" customWidth="1"/>
    <col min="15" max="16384" width="9.140625" style="79"/>
  </cols>
  <sheetData>
    <row r="1" spans="2:13" ht="15" thickBot="1" x14ac:dyDescent="0.25"/>
    <row r="2" spans="2:13" ht="5.0999999999999996" customHeight="1" thickTop="1" x14ac:dyDescent="0.35">
      <c r="B2" s="96"/>
      <c r="C2" s="211"/>
      <c r="D2" s="97"/>
      <c r="E2" s="97"/>
      <c r="F2" s="221"/>
      <c r="G2" s="222"/>
      <c r="H2" s="17"/>
      <c r="I2" s="17"/>
      <c r="J2" s="17"/>
      <c r="K2" s="17"/>
      <c r="L2" s="17"/>
      <c r="M2" s="17"/>
    </row>
    <row r="3" spans="2:13" ht="84.95" customHeight="1" x14ac:dyDescent="0.35">
      <c r="B3" s="98"/>
      <c r="C3" s="225" t="s">
        <v>0</v>
      </c>
      <c r="D3" s="225"/>
      <c r="E3" s="46"/>
      <c r="F3" s="223"/>
      <c r="G3" s="224"/>
      <c r="H3" s="81"/>
      <c r="I3" s="81"/>
      <c r="J3" s="17"/>
      <c r="K3" s="17"/>
      <c r="L3" s="17"/>
      <c r="M3" s="17"/>
    </row>
    <row r="4" spans="2:13" ht="5.0999999999999996" customHeight="1" x14ac:dyDescent="0.2">
      <c r="B4" s="226"/>
      <c r="C4" s="227"/>
      <c r="D4" s="227"/>
      <c r="E4" s="227"/>
      <c r="F4" s="227"/>
      <c r="G4" s="228"/>
      <c r="H4" s="82"/>
      <c r="I4" s="82"/>
      <c r="J4" s="82"/>
      <c r="K4" s="82"/>
      <c r="L4" s="82"/>
      <c r="M4" s="82"/>
    </row>
    <row r="5" spans="2:13" ht="5.0999999999999996" customHeight="1" x14ac:dyDescent="0.2">
      <c r="B5" s="99"/>
      <c r="C5" s="83"/>
      <c r="D5" s="83"/>
      <c r="E5" s="83"/>
      <c r="F5" s="83"/>
      <c r="G5" s="100"/>
      <c r="H5" s="82"/>
      <c r="I5" s="82"/>
      <c r="J5" s="82"/>
      <c r="K5" s="82"/>
      <c r="L5" s="82"/>
      <c r="M5" s="82"/>
    </row>
    <row r="6" spans="2:13" ht="5.0999999999999996" customHeight="1" x14ac:dyDescent="0.2">
      <c r="B6" s="101"/>
      <c r="C6" s="2"/>
      <c r="D6" s="95"/>
      <c r="E6" s="4"/>
      <c r="F6" s="84"/>
      <c r="G6" s="102"/>
      <c r="H6" s="82"/>
      <c r="I6" s="82"/>
      <c r="J6" s="82"/>
      <c r="K6" s="82"/>
      <c r="L6" s="82"/>
      <c r="M6" s="82"/>
    </row>
    <row r="7" spans="2:13" s="87" customFormat="1" ht="20.100000000000001" customHeight="1" x14ac:dyDescent="0.25">
      <c r="B7" s="103"/>
      <c r="C7" s="5"/>
      <c r="D7" s="94" t="s">
        <v>1</v>
      </c>
      <c r="E7" s="7"/>
      <c r="F7" s="85"/>
      <c r="G7" s="104"/>
      <c r="H7" s="86"/>
      <c r="I7" s="86"/>
      <c r="J7" s="86"/>
      <c r="K7" s="86"/>
      <c r="L7" s="86"/>
      <c r="M7" s="86"/>
    </row>
    <row r="8" spans="2:13" ht="5.0999999999999996" customHeight="1" x14ac:dyDescent="0.2">
      <c r="B8" s="101"/>
      <c r="C8" s="8"/>
      <c r="D8" s="9"/>
      <c r="E8" s="10"/>
      <c r="F8" s="84"/>
      <c r="G8" s="102"/>
      <c r="H8" s="82"/>
      <c r="I8" s="82"/>
      <c r="J8" s="82"/>
      <c r="K8" s="82"/>
      <c r="L8" s="82"/>
      <c r="M8" s="82"/>
    </row>
    <row r="9" spans="2:13" ht="9.9499999999999993" customHeight="1" x14ac:dyDescent="0.2">
      <c r="B9" s="105"/>
      <c r="C9" s="88"/>
      <c r="D9" s="89"/>
      <c r="E9" s="89"/>
      <c r="F9" s="89"/>
      <c r="G9" s="106"/>
      <c r="H9" s="89"/>
      <c r="I9" s="89"/>
      <c r="J9" s="89"/>
      <c r="K9" s="89"/>
      <c r="L9" s="89"/>
      <c r="M9" s="89"/>
    </row>
    <row r="10" spans="2:13" ht="15" x14ac:dyDescent="0.25">
      <c r="B10" s="105"/>
      <c r="C10" s="90" t="s">
        <v>2</v>
      </c>
      <c r="D10" s="89"/>
      <c r="E10" s="89"/>
      <c r="F10" s="89"/>
      <c r="G10" s="106"/>
      <c r="H10" s="89"/>
      <c r="I10" s="89"/>
      <c r="J10" s="89"/>
      <c r="K10" s="89"/>
      <c r="L10" s="89"/>
      <c r="M10" s="89"/>
    </row>
    <row r="11" spans="2:13" ht="38.450000000000003" customHeight="1" x14ac:dyDescent="0.2">
      <c r="B11" s="105"/>
      <c r="C11" s="220" t="s">
        <v>3</v>
      </c>
      <c r="D11" s="220"/>
      <c r="E11" s="220"/>
      <c r="F11" s="220"/>
      <c r="G11" s="107"/>
      <c r="H11" s="25"/>
      <c r="I11" s="25"/>
      <c r="J11" s="25"/>
      <c r="K11" s="25"/>
      <c r="L11" s="25"/>
      <c r="M11" s="89"/>
    </row>
    <row r="12" spans="2:13" ht="45" customHeight="1" x14ac:dyDescent="0.2">
      <c r="B12" s="105"/>
      <c r="C12" s="220" t="s">
        <v>4</v>
      </c>
      <c r="D12" s="220"/>
      <c r="E12" s="220"/>
      <c r="F12" s="220"/>
      <c r="G12" s="107"/>
      <c r="H12" s="25"/>
      <c r="I12" s="25"/>
      <c r="J12" s="25"/>
      <c r="K12" s="25"/>
      <c r="L12" s="25"/>
      <c r="M12" s="89"/>
    </row>
    <row r="13" spans="2:13" ht="9.9499999999999993" customHeight="1" x14ac:dyDescent="0.2">
      <c r="B13" s="105"/>
      <c r="C13" s="88"/>
      <c r="D13" s="89"/>
      <c r="E13" s="89"/>
      <c r="F13" s="89"/>
      <c r="G13" s="106"/>
      <c r="H13" s="89"/>
      <c r="I13" s="89"/>
      <c r="J13" s="89"/>
      <c r="K13" s="89"/>
      <c r="L13" s="89"/>
      <c r="M13" s="89"/>
    </row>
    <row r="14" spans="2:13" ht="15" x14ac:dyDescent="0.25">
      <c r="B14" s="105"/>
      <c r="C14" s="90" t="s">
        <v>5</v>
      </c>
      <c r="D14" s="89"/>
      <c r="E14" s="89"/>
      <c r="F14" s="89"/>
      <c r="G14" s="106"/>
      <c r="H14" s="89"/>
      <c r="I14" s="89"/>
      <c r="J14" s="89"/>
      <c r="K14" s="89"/>
      <c r="L14" s="89"/>
      <c r="M14" s="89"/>
    </row>
    <row r="15" spans="2:13" ht="50.45" customHeight="1" x14ac:dyDescent="0.2">
      <c r="B15" s="105"/>
      <c r="C15" s="220" t="s">
        <v>6</v>
      </c>
      <c r="D15" s="220"/>
      <c r="E15" s="220"/>
      <c r="F15" s="220"/>
      <c r="G15" s="107"/>
      <c r="H15" s="25"/>
      <c r="I15" s="25"/>
      <c r="J15" s="25"/>
      <c r="K15" s="25"/>
      <c r="L15" s="25"/>
      <c r="M15" s="89"/>
    </row>
    <row r="16" spans="2:13" ht="9.9499999999999993" customHeight="1" x14ac:dyDescent="0.2">
      <c r="B16" s="105"/>
      <c r="C16" s="88"/>
      <c r="D16" s="89"/>
      <c r="E16" s="89"/>
      <c r="F16" s="89"/>
      <c r="G16" s="106"/>
      <c r="H16" s="89"/>
      <c r="I16" s="89"/>
      <c r="J16" s="89"/>
      <c r="K16" s="89"/>
      <c r="L16" s="89"/>
      <c r="M16" s="89"/>
    </row>
    <row r="17" spans="2:14" ht="15" x14ac:dyDescent="0.25">
      <c r="B17" s="105"/>
      <c r="C17" s="90" t="s">
        <v>7</v>
      </c>
      <c r="D17" s="89"/>
      <c r="E17" s="89"/>
      <c r="F17" s="89"/>
      <c r="G17" s="106"/>
      <c r="H17" s="89"/>
      <c r="I17" s="89"/>
      <c r="J17" s="89"/>
      <c r="K17" s="89"/>
      <c r="L17" s="89"/>
      <c r="M17" s="89"/>
    </row>
    <row r="18" spans="2:14" ht="45" customHeight="1" x14ac:dyDescent="0.2">
      <c r="B18" s="105"/>
      <c r="C18" s="218" t="s">
        <v>133</v>
      </c>
      <c r="D18" s="219"/>
      <c r="E18" s="219"/>
      <c r="F18" s="219"/>
      <c r="G18" s="107"/>
      <c r="H18" s="25"/>
      <c r="I18" s="25"/>
      <c r="J18" s="25"/>
      <c r="K18" s="25"/>
      <c r="L18" s="25"/>
      <c r="M18" s="28"/>
      <c r="N18" s="1"/>
    </row>
    <row r="19" spans="2:14" ht="88.5" customHeight="1" x14ac:dyDescent="0.2">
      <c r="B19" s="105"/>
      <c r="C19" s="220" t="s">
        <v>134</v>
      </c>
      <c r="D19" s="220"/>
      <c r="E19" s="220"/>
      <c r="F19" s="220"/>
      <c r="G19" s="107"/>
      <c r="H19" s="25"/>
      <c r="I19" s="25"/>
      <c r="J19" s="25"/>
      <c r="K19" s="25"/>
      <c r="L19" s="25"/>
      <c r="M19" s="28"/>
      <c r="N19" s="1"/>
    </row>
    <row r="20" spans="2:14" ht="31.5" customHeight="1" x14ac:dyDescent="0.2">
      <c r="B20" s="105"/>
      <c r="C20" s="220" t="s">
        <v>8</v>
      </c>
      <c r="D20" s="220"/>
      <c r="E20" s="220"/>
      <c r="F20" s="220"/>
      <c r="G20" s="107"/>
      <c r="H20" s="25"/>
      <c r="I20" s="25"/>
      <c r="J20" s="25"/>
      <c r="K20" s="25"/>
      <c r="L20" s="25"/>
      <c r="M20" s="28"/>
      <c r="N20" s="1"/>
    </row>
    <row r="21" spans="2:14" x14ac:dyDescent="0.2">
      <c r="B21" s="105"/>
      <c r="C21" s="220" t="s">
        <v>9</v>
      </c>
      <c r="D21" s="220"/>
      <c r="E21" s="220"/>
      <c r="F21" s="220"/>
      <c r="G21" s="107"/>
      <c r="H21" s="25"/>
      <c r="I21" s="25"/>
      <c r="J21" s="25"/>
      <c r="K21" s="25"/>
      <c r="L21" s="25"/>
      <c r="M21" s="28"/>
      <c r="N21" s="1"/>
    </row>
    <row r="22" spans="2:14" ht="9.9499999999999993" customHeight="1" x14ac:dyDescent="0.2">
      <c r="B22" s="105"/>
      <c r="C22" s="91"/>
      <c r="D22" s="210"/>
      <c r="E22" s="210"/>
      <c r="F22" s="210"/>
      <c r="G22" s="107"/>
      <c r="H22" s="25"/>
      <c r="I22" s="25"/>
      <c r="J22" s="25"/>
      <c r="K22" s="25"/>
      <c r="L22" s="25"/>
      <c r="M22" s="28"/>
      <c r="N22" s="1"/>
    </row>
    <row r="23" spans="2:14" ht="16.5" customHeight="1" x14ac:dyDescent="0.2">
      <c r="B23" s="105"/>
      <c r="C23" s="229" t="s">
        <v>10</v>
      </c>
      <c r="D23" s="229"/>
      <c r="E23" s="229"/>
      <c r="F23" s="229"/>
      <c r="G23" s="107"/>
      <c r="H23" s="25"/>
      <c r="I23" s="25"/>
      <c r="J23" s="25"/>
      <c r="K23" s="25"/>
      <c r="L23" s="25"/>
      <c r="M23" s="28"/>
      <c r="N23" s="1"/>
    </row>
    <row r="24" spans="2:14" ht="33.75" customHeight="1" x14ac:dyDescent="0.2">
      <c r="B24" s="105"/>
      <c r="C24" s="220" t="s">
        <v>132</v>
      </c>
      <c r="D24" s="220"/>
      <c r="E24" s="220"/>
      <c r="F24" s="220"/>
      <c r="G24" s="107"/>
      <c r="H24" s="25"/>
      <c r="I24" s="25"/>
      <c r="J24" s="25"/>
      <c r="K24" s="25"/>
      <c r="L24" s="25"/>
      <c r="M24" s="28"/>
      <c r="N24" s="1"/>
    </row>
    <row r="25" spans="2:14" ht="9.9499999999999993" customHeight="1" x14ac:dyDescent="0.2">
      <c r="B25" s="105"/>
      <c r="C25" s="91"/>
      <c r="D25" s="210"/>
      <c r="E25" s="210"/>
      <c r="F25" s="210"/>
      <c r="G25" s="107"/>
      <c r="H25" s="25"/>
      <c r="I25" s="25"/>
      <c r="J25" s="25"/>
      <c r="K25" s="25"/>
      <c r="L25" s="25"/>
      <c r="M25" s="28"/>
      <c r="N25" s="1"/>
    </row>
    <row r="26" spans="2:14" ht="16.5" customHeight="1" x14ac:dyDescent="0.2">
      <c r="B26" s="105"/>
      <c r="C26" s="229" t="s">
        <v>11</v>
      </c>
      <c r="D26" s="229"/>
      <c r="E26" s="229"/>
      <c r="F26" s="229"/>
      <c r="G26" s="107"/>
      <c r="H26" s="25"/>
      <c r="I26" s="25"/>
      <c r="J26" s="25"/>
      <c r="K26" s="25"/>
      <c r="L26" s="25"/>
      <c r="M26" s="28"/>
      <c r="N26" s="1"/>
    </row>
    <row r="27" spans="2:14" ht="61.5" customHeight="1" x14ac:dyDescent="0.2">
      <c r="B27" s="105"/>
      <c r="C27" s="220" t="s">
        <v>12</v>
      </c>
      <c r="D27" s="220"/>
      <c r="E27" s="220"/>
      <c r="F27" s="220"/>
      <c r="G27" s="107"/>
      <c r="H27" s="25"/>
      <c r="I27" s="25"/>
      <c r="J27" s="25"/>
      <c r="K27" s="25"/>
      <c r="L27" s="25"/>
      <c r="M27" s="28"/>
      <c r="N27" s="1"/>
    </row>
    <row r="28" spans="2:14" ht="5.0999999999999996" customHeight="1" x14ac:dyDescent="0.2">
      <c r="B28" s="108"/>
      <c r="C28" s="2"/>
      <c r="D28" s="95"/>
      <c r="E28" s="4"/>
      <c r="G28" s="109"/>
    </row>
    <row r="29" spans="2:14" ht="20.100000000000001" customHeight="1" x14ac:dyDescent="0.2">
      <c r="B29" s="108"/>
      <c r="C29" s="5"/>
      <c r="D29" s="94" t="s">
        <v>1</v>
      </c>
      <c r="E29" s="7"/>
      <c r="G29" s="109"/>
    </row>
    <row r="30" spans="2:14" ht="5.0999999999999996" customHeight="1" x14ac:dyDescent="0.2">
      <c r="B30" s="108"/>
      <c r="C30" s="8"/>
      <c r="D30" s="9"/>
      <c r="E30" s="10"/>
      <c r="G30" s="109"/>
    </row>
    <row r="31" spans="2:14" ht="5.0999999999999996" customHeight="1" x14ac:dyDescent="0.2">
      <c r="B31" s="108"/>
      <c r="C31" s="11"/>
      <c r="D31" s="92"/>
      <c r="E31" s="92"/>
      <c r="G31" s="109"/>
    </row>
    <row r="32" spans="2:14" s="93" customFormat="1" ht="9" thickBot="1" x14ac:dyDescent="0.2">
      <c r="B32" s="110" t="str">
        <f>Estimator!$C$74</f>
        <v>Bracknell Forest CIL Estimator. Copyright © 2012-2013 Portsmouth City Council. All rights reserved.</v>
      </c>
      <c r="C32" s="111"/>
      <c r="D32" s="112"/>
      <c r="E32" s="112"/>
      <c r="F32" s="112"/>
      <c r="G32" s="113"/>
    </row>
    <row r="33" ht="15" thickTop="1" x14ac:dyDescent="0.2"/>
  </sheetData>
  <mergeCells count="14">
    <mergeCell ref="C26:F26"/>
    <mergeCell ref="C27:F27"/>
    <mergeCell ref="C19:F19"/>
    <mergeCell ref="C20:F20"/>
    <mergeCell ref="C21:F21"/>
    <mergeCell ref="C23:F23"/>
    <mergeCell ref="C24:F24"/>
    <mergeCell ref="C18:F18"/>
    <mergeCell ref="C15:F15"/>
    <mergeCell ref="F2:G3"/>
    <mergeCell ref="C3:D3"/>
    <mergeCell ref="B4:G4"/>
    <mergeCell ref="C11:F11"/>
    <mergeCell ref="C12:F12"/>
  </mergeCells>
  <hyperlinks>
    <hyperlink ref="D29" location="Estimator!A1" display="go  to the estimator" xr:uid="{00000000-0004-0000-0000-000000000000}"/>
    <hyperlink ref="D7" location="Estimator!A1" display="go  to the estimator" xr:uid="{00000000-0004-0000-0000-000001000000}"/>
  </hyperlinks>
  <pageMargins left="0.7" right="0.7" top="0.75" bottom="0.75" header="0.3" footer="0.3"/>
  <pageSetup paperSize="9" orientation="portrait" r:id="rId1"/>
  <headerFooter>
    <oddHeader>&amp;L&amp;"Aptos"&amp;10&amp;K000000 BFC - CONFIDENTIAL&amp;1#_x000D_</oddHeader>
    <oddFooter>&amp;L_x000D_&amp;1#&amp;"Aptos"&amp;10&amp;K000000 BFC -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98300"/>
    <pageSetUpPr fitToPage="1"/>
  </sheetPr>
  <dimension ref="B1:Q82"/>
  <sheetViews>
    <sheetView showGridLines="0" topLeftCell="A11" zoomScaleNormal="100" workbookViewId="0">
      <selection activeCell="C52" sqref="C52:E52"/>
    </sheetView>
  </sheetViews>
  <sheetFormatPr defaultColWidth="9.140625" defaultRowHeight="14.25" x14ac:dyDescent="0.2"/>
  <cols>
    <col min="1" max="1" width="3.7109375" style="1" customWidth="1"/>
    <col min="2" max="2" width="1.7109375" style="1" customWidth="1"/>
    <col min="3" max="3" width="13.42578125" style="1" customWidth="1"/>
    <col min="4" max="4" width="0.85546875" style="1" customWidth="1"/>
    <col min="5" max="5" width="46.140625" style="1" customWidth="1"/>
    <col min="6" max="6" width="0.85546875" style="1" customWidth="1"/>
    <col min="7" max="7" width="20.7109375" style="1" customWidth="1"/>
    <col min="8" max="8" width="0.85546875" style="1" customWidth="1"/>
    <col min="9" max="9" width="20.7109375" style="1" customWidth="1"/>
    <col min="10" max="11" width="1.7109375" style="1" customWidth="1"/>
    <col min="12" max="12" width="5.42578125" style="1" customWidth="1"/>
    <col min="13" max="13" width="0.85546875" style="1" customWidth="1"/>
    <col min="14" max="14" width="29" style="1" customWidth="1"/>
    <col min="15" max="16384" width="9.140625" style="1"/>
  </cols>
  <sheetData>
    <row r="1" spans="2:11" ht="9.9499999999999993" customHeight="1" thickBot="1" x14ac:dyDescent="0.25"/>
    <row r="2" spans="2:11" ht="20.100000000000001" customHeight="1" x14ac:dyDescent="0.2">
      <c r="B2" s="241" t="s">
        <v>13</v>
      </c>
      <c r="C2" s="242"/>
      <c r="D2" s="34"/>
      <c r="E2" s="35"/>
      <c r="F2" s="35"/>
      <c r="G2" s="278" t="s">
        <v>14</v>
      </c>
      <c r="H2" s="278"/>
      <c r="I2" s="250" t="s">
        <v>13</v>
      </c>
      <c r="J2" s="251"/>
    </row>
    <row r="3" spans="2:11" ht="5.0999999999999996" customHeight="1" x14ac:dyDescent="0.25">
      <c r="B3" s="243"/>
      <c r="C3" s="244"/>
      <c r="D3" s="2"/>
      <c r="E3" s="3"/>
      <c r="F3" s="4"/>
      <c r="G3" s="279"/>
      <c r="H3" s="279"/>
      <c r="I3" s="252"/>
      <c r="J3" s="253"/>
    </row>
    <row r="4" spans="2:11" ht="15" x14ac:dyDescent="0.2">
      <c r="B4" s="243"/>
      <c r="C4" s="244"/>
      <c r="D4" s="5"/>
      <c r="E4" s="6" t="s">
        <v>15</v>
      </c>
      <c r="F4" s="7"/>
      <c r="G4" s="279"/>
      <c r="H4" s="279"/>
      <c r="I4" s="252"/>
      <c r="J4" s="253"/>
    </row>
    <row r="5" spans="2:11" ht="5.0999999999999996" customHeight="1" x14ac:dyDescent="0.2">
      <c r="B5" s="243"/>
      <c r="C5" s="244"/>
      <c r="D5" s="8"/>
      <c r="E5" s="9"/>
      <c r="F5" s="10"/>
      <c r="G5" s="279"/>
      <c r="H5" s="279"/>
      <c r="I5" s="252"/>
      <c r="J5" s="253"/>
    </row>
    <row r="6" spans="2:11" ht="20.100000000000001" customHeight="1" thickBot="1" x14ac:dyDescent="0.25">
      <c r="B6" s="245"/>
      <c r="C6" s="246"/>
      <c r="D6" s="36"/>
      <c r="E6" s="37"/>
      <c r="F6" s="37"/>
      <c r="G6" s="280"/>
      <c r="H6" s="280"/>
      <c r="I6" s="254"/>
      <c r="J6" s="255"/>
    </row>
    <row r="7" spans="2:11" ht="9.9499999999999993" customHeight="1" x14ac:dyDescent="0.2">
      <c r="B7" s="12"/>
      <c r="C7" s="12"/>
      <c r="D7" s="13"/>
      <c r="E7" s="14"/>
      <c r="F7" s="14"/>
      <c r="G7" s="213"/>
      <c r="H7" s="213"/>
      <c r="I7" s="15"/>
      <c r="J7" s="15"/>
    </row>
    <row r="8" spans="2:11" s="16" customFormat="1" ht="63.95" customHeight="1" x14ac:dyDescent="0.25">
      <c r="B8" s="12"/>
      <c r="C8" s="288" t="s">
        <v>16</v>
      </c>
      <c r="D8" s="288"/>
      <c r="E8" s="288"/>
      <c r="F8" s="288"/>
      <c r="G8" s="288"/>
      <c r="H8" s="288"/>
      <c r="I8" s="288"/>
      <c r="J8" s="15"/>
    </row>
    <row r="9" spans="2:11" ht="9.9499999999999993" customHeight="1" thickBot="1" x14ac:dyDescent="0.25"/>
    <row r="10" spans="2:11" ht="5.0999999999999996" customHeight="1" x14ac:dyDescent="0.2">
      <c r="B10" s="53"/>
      <c r="C10" s="54"/>
      <c r="D10" s="54"/>
      <c r="E10" s="54"/>
      <c r="F10" s="54"/>
      <c r="G10" s="54"/>
      <c r="H10" s="54"/>
      <c r="I10" s="54"/>
      <c r="J10" s="55"/>
      <c r="K10" s="17"/>
    </row>
    <row r="11" spans="2:11" ht="84.95" customHeight="1" x14ac:dyDescent="0.2">
      <c r="B11" s="56"/>
      <c r="C11" s="289" t="s">
        <v>17</v>
      </c>
      <c r="D11" s="289"/>
      <c r="E11" s="289"/>
      <c r="F11" s="18"/>
      <c r="G11" s="18"/>
      <c r="H11" s="18"/>
      <c r="I11" s="18"/>
      <c r="J11" s="57"/>
      <c r="K11" s="17"/>
    </row>
    <row r="12" spans="2:11" ht="5.0999999999999996" customHeight="1" x14ac:dyDescent="0.2">
      <c r="B12" s="293"/>
      <c r="C12" s="294"/>
      <c r="D12" s="294"/>
      <c r="E12" s="294"/>
      <c r="F12" s="294"/>
      <c r="G12" s="294"/>
      <c r="H12" s="294"/>
      <c r="I12" s="294"/>
      <c r="J12" s="295"/>
    </row>
    <row r="13" spans="2:11" ht="5.0999999999999996" customHeight="1" x14ac:dyDescent="0.2">
      <c r="B13" s="58"/>
      <c r="J13" s="59"/>
    </row>
    <row r="14" spans="2:11" x14ac:dyDescent="0.2">
      <c r="B14" s="58"/>
      <c r="C14" s="268" t="s">
        <v>18</v>
      </c>
      <c r="D14" s="269"/>
      <c r="E14" s="270"/>
      <c r="F14" s="19"/>
      <c r="G14" s="268" t="s">
        <v>19</v>
      </c>
      <c r="H14" s="269"/>
      <c r="I14" s="270"/>
      <c r="J14" s="59"/>
    </row>
    <row r="15" spans="2:11" ht="5.0999999999999996" customHeight="1" x14ac:dyDescent="0.2">
      <c r="B15" s="58"/>
      <c r="C15" s="271"/>
      <c r="D15" s="272"/>
      <c r="E15" s="273"/>
      <c r="F15" s="20"/>
      <c r="G15" s="271"/>
      <c r="H15" s="272"/>
      <c r="I15" s="273"/>
      <c r="J15" s="59"/>
    </row>
    <row r="16" spans="2:11" ht="20.100000000000001" customHeight="1" x14ac:dyDescent="0.2">
      <c r="B16" s="58"/>
      <c r="C16" s="265"/>
      <c r="D16" s="266"/>
      <c r="E16" s="267"/>
      <c r="F16" s="21"/>
      <c r="G16" s="287"/>
      <c r="H16" s="266"/>
      <c r="I16" s="267"/>
      <c r="J16" s="59"/>
    </row>
    <row r="17" spans="2:10" ht="5.0999999999999996" customHeight="1" x14ac:dyDescent="0.2">
      <c r="B17" s="58"/>
      <c r="C17" s="22"/>
      <c r="D17" s="22"/>
      <c r="E17" s="22"/>
      <c r="F17" s="22"/>
      <c r="G17" s="22"/>
      <c r="H17" s="22"/>
      <c r="I17" s="22"/>
      <c r="J17" s="59"/>
    </row>
    <row r="18" spans="2:10" x14ac:dyDescent="0.2">
      <c r="B18" s="58"/>
      <c r="C18" s="268" t="s">
        <v>20</v>
      </c>
      <c r="D18" s="269"/>
      <c r="E18" s="269"/>
      <c r="F18" s="269"/>
      <c r="G18" s="269"/>
      <c r="H18" s="269"/>
      <c r="I18" s="270"/>
      <c r="J18" s="59"/>
    </row>
    <row r="19" spans="2:10" ht="5.0999999999999996" customHeight="1" x14ac:dyDescent="0.2">
      <c r="B19" s="58"/>
      <c r="C19" s="281"/>
      <c r="D19" s="282"/>
      <c r="E19" s="282"/>
      <c r="F19" s="282"/>
      <c r="G19" s="282"/>
      <c r="H19" s="282"/>
      <c r="I19" s="283"/>
      <c r="J19" s="59"/>
    </row>
    <row r="20" spans="2:10" s="23" customFormat="1" ht="30" customHeight="1" x14ac:dyDescent="0.2">
      <c r="B20" s="60"/>
      <c r="C20" s="284"/>
      <c r="D20" s="285"/>
      <c r="E20" s="285"/>
      <c r="F20" s="285"/>
      <c r="G20" s="285"/>
      <c r="H20" s="285"/>
      <c r="I20" s="286"/>
      <c r="J20" s="61"/>
    </row>
    <row r="21" spans="2:10" ht="9.9499999999999993" customHeight="1" x14ac:dyDescent="0.2">
      <c r="B21" s="58"/>
      <c r="C21" s="22"/>
      <c r="D21" s="22"/>
      <c r="E21" s="22"/>
      <c r="F21" s="22"/>
      <c r="G21" s="22"/>
      <c r="H21" s="22"/>
      <c r="I21" s="22"/>
      <c r="J21" s="59"/>
    </row>
    <row r="22" spans="2:10" ht="16.5" x14ac:dyDescent="0.25">
      <c r="B22" s="58"/>
      <c r="C22" s="256" t="s">
        <v>21</v>
      </c>
      <c r="D22" s="256"/>
      <c r="E22" s="256"/>
      <c r="F22" s="256"/>
      <c r="G22" s="256"/>
      <c r="H22" s="256"/>
      <c r="I22" s="256"/>
      <c r="J22" s="59"/>
    </row>
    <row r="23" spans="2:10" ht="5.0999999999999996" customHeight="1" x14ac:dyDescent="0.2">
      <c r="B23" s="58"/>
      <c r="J23" s="59"/>
    </row>
    <row r="24" spans="2:10" ht="15" customHeight="1" x14ac:dyDescent="0.2">
      <c r="B24" s="58"/>
      <c r="C24" s="232" t="s">
        <v>22</v>
      </c>
      <c r="D24" s="232"/>
      <c r="E24" s="232"/>
      <c r="F24" s="290" t="s">
        <v>97</v>
      </c>
      <c r="G24" s="291"/>
      <c r="H24" s="291"/>
      <c r="I24" s="292"/>
      <c r="J24" s="59"/>
    </row>
    <row r="25" spans="2:10" ht="9.9499999999999993" customHeight="1" x14ac:dyDescent="0.2">
      <c r="B25" s="58"/>
      <c r="C25" s="210"/>
      <c r="D25" s="210"/>
      <c r="E25" s="210"/>
      <c r="F25" s="210"/>
      <c r="G25" s="210"/>
      <c r="J25" s="59"/>
    </row>
    <row r="26" spans="2:10" ht="16.5" x14ac:dyDescent="0.25">
      <c r="B26" s="58"/>
      <c r="C26" s="256" t="s">
        <v>24</v>
      </c>
      <c r="D26" s="256"/>
      <c r="E26" s="256"/>
      <c r="F26" s="256"/>
      <c r="G26" s="256"/>
      <c r="H26" s="256"/>
      <c r="I26" s="256"/>
      <c r="J26" s="59"/>
    </row>
    <row r="27" spans="2:10" ht="5.0999999999999996" customHeight="1" x14ac:dyDescent="0.2">
      <c r="B27" s="58"/>
      <c r="J27" s="59"/>
    </row>
    <row r="28" spans="2:10" ht="15" customHeight="1" x14ac:dyDescent="0.2">
      <c r="B28" s="58"/>
      <c r="C28" s="232" t="s">
        <v>25</v>
      </c>
      <c r="D28" s="232"/>
      <c r="E28" s="232"/>
      <c r="F28" s="232"/>
      <c r="G28" s="232"/>
      <c r="I28" s="125">
        <v>0</v>
      </c>
      <c r="J28" s="59"/>
    </row>
    <row r="29" spans="2:10" x14ac:dyDescent="0.2">
      <c r="B29" s="58"/>
      <c r="C29" s="232"/>
      <c r="D29" s="232"/>
      <c r="E29" s="232"/>
      <c r="F29" s="232"/>
      <c r="G29" s="232"/>
      <c r="J29" s="59"/>
    </row>
    <row r="30" spans="2:10" ht="9.9499999999999993" customHeight="1" x14ac:dyDescent="0.2">
      <c r="B30" s="58"/>
      <c r="C30" s="210"/>
      <c r="D30" s="210"/>
      <c r="E30" s="210"/>
      <c r="F30" s="210"/>
      <c r="G30" s="210"/>
      <c r="J30" s="59"/>
    </row>
    <row r="31" spans="2:10" ht="16.5" x14ac:dyDescent="0.25">
      <c r="B31" s="58"/>
      <c r="C31" s="256" t="s">
        <v>26</v>
      </c>
      <c r="D31" s="256"/>
      <c r="E31" s="256"/>
      <c r="F31" s="256"/>
      <c r="G31" s="256"/>
      <c r="H31" s="256"/>
      <c r="I31" s="256"/>
      <c r="J31" s="59"/>
    </row>
    <row r="32" spans="2:10" ht="5.0999999999999996" customHeight="1" x14ac:dyDescent="0.2">
      <c r="B32" s="58"/>
      <c r="J32" s="59"/>
    </row>
    <row r="33" spans="2:14" s="24" customFormat="1" ht="15" customHeight="1" x14ac:dyDescent="0.25">
      <c r="B33" s="62"/>
      <c r="C33" s="232" t="s">
        <v>27</v>
      </c>
      <c r="D33" s="232"/>
      <c r="E33" s="232"/>
      <c r="F33" s="232"/>
      <c r="G33" s="232"/>
      <c r="I33" s="126">
        <v>0</v>
      </c>
      <c r="J33" s="63"/>
      <c r="L33" s="230"/>
      <c r="M33" s="230"/>
      <c r="N33" s="230"/>
    </row>
    <row r="34" spans="2:14" s="24" customFormat="1" ht="15" customHeight="1" x14ac:dyDescent="0.25">
      <c r="B34" s="62"/>
      <c r="C34" s="232"/>
      <c r="D34" s="232"/>
      <c r="E34" s="232"/>
      <c r="F34" s="232"/>
      <c r="G34" s="232"/>
      <c r="J34" s="63"/>
      <c r="L34" s="230"/>
      <c r="M34" s="230"/>
      <c r="N34" s="230"/>
    </row>
    <row r="35" spans="2:14" s="24" customFormat="1" ht="9.9499999999999993" customHeight="1" x14ac:dyDescent="0.25">
      <c r="B35" s="62"/>
      <c r="C35" s="25"/>
      <c r="D35" s="25"/>
      <c r="E35" s="25"/>
      <c r="F35" s="25"/>
      <c r="G35" s="25"/>
      <c r="J35" s="63"/>
      <c r="L35" s="230"/>
      <c r="M35" s="230"/>
      <c r="N35" s="230"/>
    </row>
    <row r="36" spans="2:14" s="24" customFormat="1" ht="15" customHeight="1" x14ac:dyDescent="0.25">
      <c r="B36" s="62"/>
      <c r="C36" s="233" t="s">
        <v>28</v>
      </c>
      <c r="D36" s="233"/>
      <c r="E36" s="233"/>
      <c r="F36" s="233"/>
      <c r="G36" s="233"/>
      <c r="H36" s="233"/>
      <c r="I36" s="233"/>
      <c r="J36" s="63"/>
      <c r="L36" s="230"/>
      <c r="M36" s="230"/>
      <c r="N36" s="230"/>
    </row>
    <row r="37" spans="2:14" s="24" customFormat="1" ht="9.9499999999999993" customHeight="1" x14ac:dyDescent="0.25">
      <c r="B37" s="62"/>
      <c r="C37" s="25"/>
      <c r="D37" s="25"/>
      <c r="E37" s="25"/>
      <c r="F37" s="25"/>
      <c r="G37" s="25"/>
      <c r="J37" s="63"/>
      <c r="L37" s="26"/>
      <c r="M37" s="26"/>
      <c r="N37" s="26"/>
    </row>
    <row r="38" spans="2:14" ht="15" customHeight="1" x14ac:dyDescent="0.2">
      <c r="B38" s="58"/>
      <c r="C38" s="232" t="s">
        <v>29</v>
      </c>
      <c r="D38" s="232"/>
      <c r="E38" s="232"/>
      <c r="F38" s="114"/>
      <c r="G38" s="114"/>
      <c r="I38" s="127">
        <v>0</v>
      </c>
      <c r="J38" s="59"/>
    </row>
    <row r="39" spans="2:14" x14ac:dyDescent="0.2">
      <c r="B39" s="58"/>
      <c r="C39" s="232"/>
      <c r="D39" s="232"/>
      <c r="E39" s="232"/>
      <c r="F39" s="212"/>
      <c r="G39" s="212"/>
      <c r="I39" s="115"/>
      <c r="J39" s="59"/>
    </row>
    <row r="40" spans="2:14" ht="9.9499999999999993" customHeight="1" x14ac:dyDescent="0.2">
      <c r="B40" s="58"/>
      <c r="C40" s="64"/>
      <c r="J40" s="59"/>
    </row>
    <row r="41" spans="2:14" s="24" customFormat="1" ht="15" customHeight="1" x14ac:dyDescent="0.2">
      <c r="B41" s="62"/>
      <c r="C41" s="233" t="s">
        <v>30</v>
      </c>
      <c r="D41" s="233"/>
      <c r="E41" s="233"/>
      <c r="F41" s="233"/>
      <c r="G41" s="233"/>
      <c r="H41" s="233"/>
      <c r="I41" s="233"/>
      <c r="J41" s="63"/>
      <c r="L41" s="1"/>
      <c r="M41" s="1"/>
      <c r="N41" s="1"/>
    </row>
    <row r="42" spans="2:14" s="24" customFormat="1" ht="9.9499999999999993" customHeight="1" x14ac:dyDescent="0.25">
      <c r="B42" s="62"/>
      <c r="C42" s="25"/>
      <c r="D42" s="25"/>
      <c r="E42" s="25"/>
      <c r="F42" s="25"/>
      <c r="G42" s="25"/>
      <c r="J42" s="63"/>
      <c r="L42" s="26"/>
      <c r="M42" s="26"/>
      <c r="N42" s="26"/>
    </row>
    <row r="43" spans="2:14" ht="30" customHeight="1" x14ac:dyDescent="0.2">
      <c r="B43" s="58"/>
      <c r="C43" s="232" t="s">
        <v>31</v>
      </c>
      <c r="D43" s="232"/>
      <c r="E43" s="232"/>
      <c r="F43" s="232"/>
      <c r="G43" s="232"/>
      <c r="H43" s="232"/>
      <c r="I43" s="232"/>
      <c r="J43" s="59"/>
      <c r="L43" s="27"/>
      <c r="M43" s="27"/>
      <c r="N43" s="27"/>
    </row>
    <row r="44" spans="2:14" ht="42.75" x14ac:dyDescent="0.2">
      <c r="B44" s="58"/>
      <c r="C44" s="274" t="s">
        <v>32</v>
      </c>
      <c r="D44" s="275"/>
      <c r="E44" s="276"/>
      <c r="F44" s="122"/>
      <c r="G44" s="129" t="s">
        <v>33</v>
      </c>
      <c r="H44" s="122"/>
      <c r="I44" s="129" t="s">
        <v>34</v>
      </c>
      <c r="J44" s="59"/>
    </row>
    <row r="45" spans="2:14" ht="5.0999999999999996" customHeight="1" x14ac:dyDescent="0.2">
      <c r="B45" s="58"/>
      <c r="C45" s="28"/>
      <c r="D45" s="28"/>
      <c r="E45" s="28"/>
      <c r="F45" s="28"/>
      <c r="G45" s="28"/>
      <c r="H45" s="28"/>
      <c r="I45" s="28"/>
      <c r="J45" s="59"/>
    </row>
    <row r="46" spans="2:14" x14ac:dyDescent="0.2">
      <c r="B46" s="58"/>
      <c r="C46" s="235" t="s">
        <v>35</v>
      </c>
      <c r="D46" s="235"/>
      <c r="E46" s="235"/>
      <c r="F46" s="28"/>
      <c r="G46" s="125">
        <v>1</v>
      </c>
      <c r="H46" s="28"/>
      <c r="I46" s="125">
        <v>0</v>
      </c>
      <c r="J46" s="59"/>
    </row>
    <row r="47" spans="2:14" ht="5.0999999999999996" customHeight="1" x14ac:dyDescent="0.2">
      <c r="B47" s="58"/>
      <c r="C47" s="28"/>
      <c r="D47" s="28"/>
      <c r="F47" s="28"/>
      <c r="G47" s="28"/>
      <c r="H47" s="28"/>
      <c r="I47" s="28"/>
      <c r="J47" s="59"/>
    </row>
    <row r="48" spans="2:14" x14ac:dyDescent="0.2">
      <c r="B48" s="58"/>
      <c r="C48" s="235" t="s">
        <v>36</v>
      </c>
      <c r="D48" s="235"/>
      <c r="E48" s="235"/>
      <c r="F48" s="28"/>
      <c r="G48" s="125">
        <v>0</v>
      </c>
      <c r="H48" s="28"/>
      <c r="I48" s="125">
        <v>0</v>
      </c>
      <c r="J48" s="59"/>
    </row>
    <row r="49" spans="2:14" ht="5.0999999999999996" customHeight="1" x14ac:dyDescent="0.2">
      <c r="B49" s="58"/>
      <c r="C49" s="28"/>
      <c r="D49" s="28"/>
      <c r="F49" s="28"/>
      <c r="G49" s="28"/>
      <c r="H49" s="28"/>
      <c r="I49" s="28"/>
      <c r="J49" s="59"/>
    </row>
    <row r="50" spans="2:14" ht="24.95" customHeight="1" x14ac:dyDescent="0.2">
      <c r="B50" s="58"/>
      <c r="C50" s="258" t="s">
        <v>37</v>
      </c>
      <c r="D50" s="258"/>
      <c r="E50" s="258"/>
      <c r="J50" s="59"/>
    </row>
    <row r="51" spans="2:14" ht="5.0999999999999996" customHeight="1" x14ac:dyDescent="0.2">
      <c r="B51" s="58"/>
      <c r="C51" s="28"/>
      <c r="D51" s="28"/>
      <c r="F51" s="28"/>
      <c r="G51" s="28"/>
      <c r="H51" s="28"/>
      <c r="I51" s="28"/>
      <c r="J51" s="59"/>
    </row>
    <row r="52" spans="2:14" x14ac:dyDescent="0.2">
      <c r="B52" s="58"/>
      <c r="C52" s="235" t="s">
        <v>38</v>
      </c>
      <c r="D52" s="235"/>
      <c r="E52" s="235"/>
      <c r="F52" s="28"/>
      <c r="G52" s="125">
        <v>0</v>
      </c>
      <c r="H52" s="28"/>
      <c r="I52" s="125">
        <v>0</v>
      </c>
      <c r="J52" s="59"/>
    </row>
    <row r="53" spans="2:14" ht="5.0999999999999996" customHeight="1" x14ac:dyDescent="0.2">
      <c r="B53" s="58"/>
      <c r="C53" s="28"/>
      <c r="D53" s="28"/>
      <c r="F53" s="28"/>
      <c r="G53" s="28"/>
      <c r="H53" s="28"/>
      <c r="I53" s="28"/>
      <c r="J53" s="59"/>
    </row>
    <row r="54" spans="2:14" ht="24.95" customHeight="1" x14ac:dyDescent="0.2">
      <c r="B54" s="58"/>
      <c r="C54" s="258" t="s">
        <v>39</v>
      </c>
      <c r="D54" s="258"/>
      <c r="E54" s="258"/>
      <c r="J54" s="59"/>
    </row>
    <row r="55" spans="2:14" ht="5.0999999999999996" customHeight="1" x14ac:dyDescent="0.2">
      <c r="B55" s="58"/>
      <c r="C55" s="28"/>
      <c r="D55" s="28"/>
      <c r="F55" s="28"/>
      <c r="G55" s="28"/>
      <c r="H55" s="28"/>
      <c r="I55" s="28"/>
      <c r="J55" s="59"/>
    </row>
    <row r="56" spans="2:14" ht="15" customHeight="1" x14ac:dyDescent="0.2">
      <c r="B56" s="58"/>
      <c r="C56" s="236" t="s">
        <v>40</v>
      </c>
      <c r="D56" s="236"/>
      <c r="E56" s="236"/>
      <c r="F56" s="236"/>
      <c r="G56" s="236"/>
      <c r="H56" s="236"/>
      <c r="I56" s="236"/>
      <c r="J56" s="59"/>
    </row>
    <row r="57" spans="2:14" ht="5.0999999999999996" customHeight="1" x14ac:dyDescent="0.2">
      <c r="B57" s="58"/>
      <c r="J57" s="59"/>
    </row>
    <row r="58" spans="2:14" x14ac:dyDescent="0.2">
      <c r="B58" s="58"/>
      <c r="C58" s="237"/>
      <c r="D58" s="238"/>
      <c r="E58" s="239"/>
      <c r="G58" s="125">
        <v>0</v>
      </c>
      <c r="I58" s="125">
        <v>0</v>
      </c>
      <c r="J58" s="59"/>
    </row>
    <row r="59" spans="2:14" ht="5.0999999999999996" customHeight="1" x14ac:dyDescent="0.2">
      <c r="B59" s="58"/>
      <c r="J59" s="59"/>
    </row>
    <row r="60" spans="2:14" x14ac:dyDescent="0.2">
      <c r="B60" s="58"/>
      <c r="C60" s="237"/>
      <c r="D60" s="238"/>
      <c r="E60" s="239"/>
      <c r="G60" s="125">
        <v>0</v>
      </c>
      <c r="I60" s="125">
        <v>0</v>
      </c>
      <c r="J60" s="59"/>
    </row>
    <row r="61" spans="2:14" ht="5.0999999999999996" customHeight="1" x14ac:dyDescent="0.2">
      <c r="B61" s="58"/>
      <c r="J61" s="59"/>
    </row>
    <row r="62" spans="2:14" x14ac:dyDescent="0.2">
      <c r="B62" s="58"/>
      <c r="C62" s="237"/>
      <c r="D62" s="238"/>
      <c r="E62" s="239"/>
      <c r="G62" s="125">
        <v>0</v>
      </c>
      <c r="I62" s="125">
        <v>0</v>
      </c>
      <c r="J62" s="59"/>
    </row>
    <row r="63" spans="2:14" ht="5.0999999999999996" customHeight="1" x14ac:dyDescent="0.2">
      <c r="B63" s="58"/>
      <c r="J63" s="59"/>
    </row>
    <row r="64" spans="2:14" ht="15" customHeight="1" x14ac:dyDescent="0.2">
      <c r="B64" s="58"/>
      <c r="C64" s="237"/>
      <c r="D64" s="238"/>
      <c r="E64" s="239"/>
      <c r="G64" s="125">
        <v>0</v>
      </c>
      <c r="I64" s="125">
        <v>0</v>
      </c>
      <c r="J64" s="59"/>
      <c r="L64" s="234"/>
      <c r="M64" s="234"/>
      <c r="N64" s="231" t="str">
        <f>IF(L66="û","This total must equal the value entered in section 3 (Reuse or change of use of existing floorspace)."," ")</f>
        <v xml:space="preserve"> </v>
      </c>
    </row>
    <row r="65" spans="2:17" ht="5.0999999999999996" customHeight="1" x14ac:dyDescent="0.2">
      <c r="B65" s="58"/>
      <c r="J65" s="59"/>
      <c r="L65" s="234"/>
      <c r="M65" s="234"/>
      <c r="N65" s="231"/>
    </row>
    <row r="66" spans="2:17" ht="15" customHeight="1" x14ac:dyDescent="0.25">
      <c r="B66" s="58"/>
      <c r="C66" s="260" t="s">
        <v>41</v>
      </c>
      <c r="D66" s="260"/>
      <c r="E66" s="260"/>
      <c r="F66" s="260"/>
      <c r="G66" s="120">
        <f>SUM(G46:G55,G58:G64)</f>
        <v>1</v>
      </c>
      <c r="H66" s="121"/>
      <c r="I66" s="120">
        <f>SUM(I46:I55,I58:I64)</f>
        <v>0</v>
      </c>
      <c r="J66" s="59"/>
      <c r="L66" s="123" t="str">
        <f>IF(I66=I33," ","û")</f>
        <v xml:space="preserve"> </v>
      </c>
      <c r="M66" s="234"/>
      <c r="N66" s="231"/>
    </row>
    <row r="67" spans="2:17" ht="5.0999999999999996" customHeight="1" x14ac:dyDescent="0.2">
      <c r="B67" s="58"/>
      <c r="C67" s="29"/>
      <c r="D67" s="29"/>
      <c r="E67" s="29"/>
      <c r="G67" s="30"/>
      <c r="H67" s="30"/>
      <c r="I67" s="30"/>
      <c r="J67" s="59"/>
      <c r="L67" s="240"/>
      <c r="M67" s="234"/>
      <c r="N67" s="231"/>
    </row>
    <row r="68" spans="2:17" ht="9.9499999999999993" customHeight="1" x14ac:dyDescent="0.2">
      <c r="B68" s="58"/>
      <c r="C68" s="210"/>
      <c r="D68" s="210"/>
      <c r="E68" s="210"/>
      <c r="F68" s="210"/>
      <c r="G68" s="210"/>
      <c r="J68" s="59"/>
      <c r="L68" s="240"/>
      <c r="M68" s="234"/>
      <c r="N68" s="231"/>
    </row>
    <row r="69" spans="2:17" ht="9.9499999999999993" customHeight="1" x14ac:dyDescent="0.2">
      <c r="B69" s="58"/>
      <c r="C69" s="262"/>
      <c r="D69" s="262"/>
      <c r="E69" s="262"/>
      <c r="F69" s="262"/>
      <c r="G69" s="262"/>
      <c r="H69" s="262"/>
      <c r="I69" s="262"/>
      <c r="J69" s="59"/>
      <c r="L69" s="240"/>
      <c r="M69" s="234"/>
      <c r="N69" s="231"/>
    </row>
    <row r="70" spans="2:17" ht="30" customHeight="1" x14ac:dyDescent="0.2">
      <c r="B70" s="58"/>
      <c r="C70" s="263" t="str">
        <f>IF(OR(F24="Please select from drop-down list",I33&lt;&gt;I66),"! ! Please correct error ! !","Indicative CIL charge:")</f>
        <v>Indicative CIL charge:</v>
      </c>
      <c r="D70" s="263"/>
      <c r="E70" s="263"/>
      <c r="F70" s="261">
        <f>IF(Workings!AN15&gt;=50,Workings!AN15,"£0.00")</f>
        <v>338.46153846153845</v>
      </c>
      <c r="G70" s="261"/>
      <c r="H70" s="261"/>
      <c r="I70" s="261"/>
      <c r="J70" s="65"/>
      <c r="K70" s="31"/>
    </row>
    <row r="71" spans="2:17" ht="28.5" customHeight="1" x14ac:dyDescent="0.2">
      <c r="B71" s="58"/>
      <c r="C71" s="259" t="s">
        <v>136</v>
      </c>
      <c r="D71" s="259"/>
      <c r="E71" s="259"/>
      <c r="F71" s="259"/>
      <c r="G71" s="259"/>
      <c r="H71" s="259"/>
      <c r="I71" s="259"/>
      <c r="J71" s="66"/>
      <c r="K71" s="32"/>
      <c r="L71" s="32"/>
      <c r="M71" s="32"/>
      <c r="N71" s="32"/>
      <c r="O71" s="32"/>
    </row>
    <row r="72" spans="2:17" ht="9.9499999999999993" customHeight="1" x14ac:dyDescent="0.2">
      <c r="B72" s="58"/>
      <c r="C72" s="29"/>
      <c r="J72" s="59"/>
    </row>
    <row r="73" spans="2:17" ht="35.25" customHeight="1" x14ac:dyDescent="0.2">
      <c r="B73" s="58"/>
      <c r="C73" s="257" t="s">
        <v>42</v>
      </c>
      <c r="D73" s="257"/>
      <c r="E73" s="257"/>
      <c r="F73" s="257"/>
      <c r="G73" s="257"/>
      <c r="H73" s="257"/>
      <c r="I73" s="257"/>
      <c r="J73" s="66"/>
      <c r="K73" s="32"/>
      <c r="L73" s="32"/>
      <c r="M73" s="32"/>
      <c r="N73" s="32"/>
      <c r="O73" s="32"/>
    </row>
    <row r="74" spans="2:17" x14ac:dyDescent="0.2">
      <c r="B74" s="58"/>
      <c r="C74" s="264" t="s">
        <v>43</v>
      </c>
      <c r="D74" s="264"/>
      <c r="E74" s="264"/>
      <c r="F74" s="124"/>
      <c r="G74" s="277"/>
      <c r="H74" s="277"/>
      <c r="I74" s="214"/>
      <c r="J74" s="67"/>
      <c r="K74" s="33"/>
      <c r="L74" s="33"/>
      <c r="M74" s="33"/>
      <c r="N74" s="33"/>
      <c r="O74" s="33"/>
      <c r="P74" s="33"/>
      <c r="Q74" s="33"/>
    </row>
    <row r="75" spans="2:17" ht="5.0999999999999996" customHeight="1" thickBot="1" x14ac:dyDescent="0.25">
      <c r="B75" s="68"/>
      <c r="C75" s="69"/>
      <c r="D75" s="69"/>
      <c r="E75" s="69"/>
      <c r="F75" s="69"/>
      <c r="G75" s="69"/>
      <c r="H75" s="69"/>
      <c r="I75" s="69"/>
      <c r="J75" s="70"/>
    </row>
    <row r="76" spans="2:17" ht="9.9499999999999993" customHeight="1" thickBot="1" x14ac:dyDescent="0.25"/>
    <row r="77" spans="2:17" ht="20.100000000000001" customHeight="1" x14ac:dyDescent="0.2">
      <c r="B77" s="241" t="s">
        <v>13</v>
      </c>
      <c r="C77" s="242"/>
      <c r="D77" s="34"/>
      <c r="E77" s="35"/>
      <c r="F77" s="35"/>
      <c r="G77" s="247" t="s">
        <v>14</v>
      </c>
      <c r="H77" s="247"/>
      <c r="I77" s="250" t="s">
        <v>13</v>
      </c>
      <c r="J77" s="251"/>
    </row>
    <row r="78" spans="2:17" ht="5.0999999999999996" customHeight="1" x14ac:dyDescent="0.25">
      <c r="B78" s="243"/>
      <c r="C78" s="244"/>
      <c r="D78" s="2"/>
      <c r="E78" s="3"/>
      <c r="F78" s="4"/>
      <c r="G78" s="248"/>
      <c r="H78" s="248"/>
      <c r="I78" s="252"/>
      <c r="J78" s="253"/>
    </row>
    <row r="79" spans="2:17" ht="15" x14ac:dyDescent="0.2">
      <c r="B79" s="243"/>
      <c r="C79" s="244"/>
      <c r="D79" s="5"/>
      <c r="E79" s="6" t="s">
        <v>15</v>
      </c>
      <c r="F79" s="7"/>
      <c r="G79" s="248"/>
      <c r="H79" s="248"/>
      <c r="I79" s="252"/>
      <c r="J79" s="253"/>
    </row>
    <row r="80" spans="2:17" ht="5.0999999999999996" customHeight="1" x14ac:dyDescent="0.2">
      <c r="B80" s="243"/>
      <c r="C80" s="244"/>
      <c r="D80" s="8"/>
      <c r="E80" s="9"/>
      <c r="F80" s="10"/>
      <c r="G80" s="248"/>
      <c r="H80" s="248"/>
      <c r="I80" s="252"/>
      <c r="J80" s="253"/>
    </row>
    <row r="81" spans="2:10" ht="20.100000000000001" customHeight="1" thickBot="1" x14ac:dyDescent="0.25">
      <c r="B81" s="245"/>
      <c r="C81" s="246"/>
      <c r="D81" s="36"/>
      <c r="E81" s="37"/>
      <c r="F81" s="37"/>
      <c r="G81" s="249"/>
      <c r="H81" s="249"/>
      <c r="I81" s="254"/>
      <c r="J81" s="255"/>
    </row>
    <row r="82" spans="2:10" ht="9.9499999999999993" customHeight="1" x14ac:dyDescent="0.2">
      <c r="B82" s="12"/>
      <c r="C82" s="12"/>
      <c r="D82" s="13"/>
      <c r="E82" s="14"/>
      <c r="F82" s="14"/>
      <c r="G82" s="213"/>
      <c r="H82" s="213"/>
      <c r="I82" s="15"/>
      <c r="J82" s="15"/>
    </row>
  </sheetData>
  <sheetProtection selectLockedCells="1"/>
  <dataConsolidate/>
  <mergeCells count="53">
    <mergeCell ref="G74:H74"/>
    <mergeCell ref="B2:C6"/>
    <mergeCell ref="G2:H6"/>
    <mergeCell ref="C19:I19"/>
    <mergeCell ref="C18:I18"/>
    <mergeCell ref="C20:I20"/>
    <mergeCell ref="G16:I16"/>
    <mergeCell ref="I2:J6"/>
    <mergeCell ref="C8:I8"/>
    <mergeCell ref="C11:E11"/>
    <mergeCell ref="C60:E60"/>
    <mergeCell ref="C22:I22"/>
    <mergeCell ref="F24:I24"/>
    <mergeCell ref="B12:J12"/>
    <mergeCell ref="C14:E14"/>
    <mergeCell ref="C15:E15"/>
    <mergeCell ref="C16:E16"/>
    <mergeCell ref="G14:I14"/>
    <mergeCell ref="G15:I15"/>
    <mergeCell ref="C24:E24"/>
    <mergeCell ref="C44:E44"/>
    <mergeCell ref="C46:E46"/>
    <mergeCell ref="B77:C81"/>
    <mergeCell ref="G77:H81"/>
    <mergeCell ref="I77:J81"/>
    <mergeCell ref="C26:I26"/>
    <mergeCell ref="C73:I73"/>
    <mergeCell ref="C50:E50"/>
    <mergeCell ref="C54:E54"/>
    <mergeCell ref="C71:I71"/>
    <mergeCell ref="C66:F66"/>
    <mergeCell ref="C31:I31"/>
    <mergeCell ref="F70:I70"/>
    <mergeCell ref="C69:I69"/>
    <mergeCell ref="C70:E70"/>
    <mergeCell ref="C62:E62"/>
    <mergeCell ref="C74:E74"/>
    <mergeCell ref="L33:N36"/>
    <mergeCell ref="N64:N69"/>
    <mergeCell ref="C43:I43"/>
    <mergeCell ref="C28:G29"/>
    <mergeCell ref="C36:I36"/>
    <mergeCell ref="M64:M69"/>
    <mergeCell ref="C48:E48"/>
    <mergeCell ref="C56:I56"/>
    <mergeCell ref="C33:G34"/>
    <mergeCell ref="L64:L65"/>
    <mergeCell ref="C52:E52"/>
    <mergeCell ref="C64:E64"/>
    <mergeCell ref="C58:E58"/>
    <mergeCell ref="L67:L69"/>
    <mergeCell ref="C38:E39"/>
    <mergeCell ref="C41:I41"/>
  </mergeCells>
  <conditionalFormatting sqref="C70:E70">
    <cfRule type="expression" dxfId="19" priority="7" stopIfTrue="1">
      <formula>$C$70="! ! Please correct error ! !"</formula>
    </cfRule>
  </conditionalFormatting>
  <conditionalFormatting sqref="F70:I70">
    <cfRule type="expression" dxfId="18" priority="9" stopIfTrue="1">
      <formula>$C$70="! ! Please correct error ! !"</formula>
    </cfRule>
  </conditionalFormatting>
  <conditionalFormatting sqref="I66">
    <cfRule type="expression" dxfId="17" priority="10" stopIfTrue="1">
      <formula>$I$33&lt;&gt;$I$66</formula>
    </cfRule>
  </conditionalFormatting>
  <conditionalFormatting sqref="J66:K66">
    <cfRule type="expression" dxfId="16" priority="14" stopIfTrue="1">
      <formula>$I$33&lt;&gt;$I$66</formula>
    </cfRule>
  </conditionalFormatting>
  <conditionalFormatting sqref="L64:L65">
    <cfRule type="expression" dxfId="15" priority="13" stopIfTrue="1">
      <formula>$I$33&lt;&gt;$I$66</formula>
    </cfRule>
  </conditionalFormatting>
  <conditionalFormatting sqref="L67:L69">
    <cfRule type="expression" dxfId="14" priority="12" stopIfTrue="1">
      <formula>$I$33&lt;&gt;$I$66</formula>
    </cfRule>
  </conditionalFormatting>
  <conditionalFormatting sqref="M64:M69">
    <cfRule type="expression" dxfId="13" priority="27" stopIfTrue="1">
      <formula>$I$33&lt;&gt;$I$66</formula>
    </cfRule>
  </conditionalFormatting>
  <conditionalFormatting sqref="N64:N69">
    <cfRule type="expression" dxfId="12" priority="28" stopIfTrue="1">
      <formula>$I$33&lt;&gt;$I$66</formula>
    </cfRule>
  </conditionalFormatting>
  <dataValidations xWindow="830" yWindow="334" count="8">
    <dataValidation allowBlank="1" showErrorMessage="1" sqref="I63 I61 I59 I57 C45:C49 F51:I51 D47 D45:E45 I45 I47 D55 D51 D49 C63:E63 F49:I49 C51:C53 F52:H52 F53:I53 D53 F55:I55 C55:C57 F57:H64 D57:E57 C59:E59 C61:E61 F45:F48 H45:H48 G45 G47:G48" xr:uid="{00000000-0002-0000-0100-000000000000}"/>
    <dataValidation allowBlank="1" showInputMessage="1" showErrorMessage="1" promptTitle="Re-use requirement" prompt="Only include floorspace in buildings which have been in continuous lawful use (occupied) for 6 of the previous 12 months." sqref="I33" xr:uid="{00000000-0002-0000-0100-000001000000}"/>
    <dataValidation allowBlank="1" showInputMessage="1" showErrorMessage="1" promptTitle="Demolition requirement" prompt="Only include floorspace in buildings contained by walls and buildings which have been in lawful (occupied and active) use for 6 continuous months in the previous 36 months before planning permission is granted." sqref="I28" xr:uid="{00000000-0002-0000-0100-000002000000}"/>
    <dataValidation allowBlank="1" showInputMessage="1" showErrorMessage="1" prompt="This could include: supermarkets, superstores and retail warehousing of less than 280sqm net retailing floorspace, shops that are not supermarkets or superstores as well as other commercial development." sqref="C58:E58 C60:E60 C62:E62 C64:E64" xr:uid="{00000000-0002-0000-0100-000003000000}"/>
    <dataValidation allowBlank="1" showErrorMessage="1" promptTitle="Re-use requirement" prompt="Only include floorspace in buildings which have been in continuous lawful use (occupied) for 6 of the previous 12 months." sqref="I39" xr:uid="{00000000-0002-0000-0100-000004000000}"/>
    <dataValidation type="whole" errorStyle="information" allowBlank="1" showInputMessage="1" showErrorMessage="1" errorTitle="Residential floorspace" error="Please ensure you input the floorspace of the new homes in section 5." promptTitle="Floorspace of new homes" prompt="Please ensure you also input the floorspace of the new homes in section 5." sqref="I38" xr:uid="{00000000-0002-0000-0100-000005000000}">
      <formula1>-1</formula1>
      <formula2>0</formula2>
    </dataValidation>
    <dataValidation allowBlank="1" showInputMessage="1" showErrorMessage="1" promptTitle="New homes" prompt="Please make sure that you have also indicated how many new homes will be built in section 4." sqref="G46" xr:uid="{00000000-0002-0000-0100-000006000000}"/>
    <dataValidation type="decimal" operator="lessThanOrEqual" allowBlank="1" showInputMessage="1" showErrorMessage="1" errorTitle="Input error" error="For each use, the amount of floorspace in existing buildings cannot be more than the amount of floorspace on completion." promptTitle="Re-use requirements" prompt="How much of the proposed floorspace in this use will be in existing buildings reused as part of the development?_x000a__x000a_Only include floorspace which has been in continuous lawful (occupied and active) use for 6 continuous months in the previous 36 months." sqref="I46 I48 I52 I58 I60 I62 I64" xr:uid="{00000000-0002-0000-0100-000007000000}">
      <formula1>G46</formula1>
    </dataValidation>
  </dataValidations>
  <hyperlinks>
    <hyperlink ref="E79" location="Instructions!A1" display="go back the 'instructions' page" xr:uid="{00000000-0004-0000-0100-000000000000}"/>
    <hyperlink ref="E4" location="Instructions!A1" display="go back the 'instructions' page" xr:uid="{00000000-0004-0000-0100-000001000000}"/>
  </hyperlinks>
  <printOptions horizontalCentered="1"/>
  <pageMargins left="0.19685039370078741" right="0.19685039370078741" top="0.39370078740157483" bottom="0.19685039370078741" header="0" footer="0"/>
  <pageSetup paperSize="9" scale="89" orientation="portrait" r:id="rId1"/>
  <headerFooter>
    <oddHeader>&amp;L&amp;"Aptos"&amp;10&amp;K000000 BFC - CONFIDENTIAL&amp;1#_x000D_</oddHeader>
    <oddFooter>&amp;L_x000D_&amp;1#&amp;"Aptos"&amp;10&amp;K000000 BFC - CONFIDENTIAL</oddFooter>
  </headerFooter>
  <drawing r:id="rId2"/>
  <extLst>
    <ext xmlns:x14="http://schemas.microsoft.com/office/spreadsheetml/2009/9/main" uri="{CCE6A557-97BC-4b89-ADB6-D9C93CAAB3DF}">
      <x14:dataValidations xmlns:xm="http://schemas.microsoft.com/office/excel/2006/main" xWindow="830" yWindow="334" count="1">
        <x14:dataValidation type="list" error="You must select a location from the list" xr:uid="{00000000-0002-0000-0100-000008000000}">
          <x14:formula1>
            <xm:f>Workings!$H$39:$H$48</xm:f>
          </x14:formula1>
          <xm:sqref>F24:I24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B1:P24"/>
  <sheetViews>
    <sheetView showGridLines="0" topLeftCell="B1" zoomScaleNormal="100" workbookViewId="0">
      <selection activeCell="E56" sqref="E56"/>
    </sheetView>
  </sheetViews>
  <sheetFormatPr defaultColWidth="9.140625" defaultRowHeight="14.25" x14ac:dyDescent="0.2"/>
  <cols>
    <col min="1" max="1" width="3.7109375" style="1" customWidth="1"/>
    <col min="2" max="2" width="1.7109375" style="1" customWidth="1"/>
    <col min="3" max="3" width="10.85546875" style="1" customWidth="1"/>
    <col min="4" max="4" width="0.85546875" style="1" customWidth="1"/>
    <col min="5" max="5" width="18" style="1" bestFit="1" customWidth="1"/>
    <col min="6" max="6" width="26.42578125" style="1" customWidth="1"/>
    <col min="7" max="7" width="0.85546875" style="1" customWidth="1"/>
    <col min="8" max="8" width="25.7109375" style="1" customWidth="1"/>
    <col min="9" max="9" width="16.28515625" style="38" customWidth="1"/>
    <col min="10" max="11" width="1.7109375" style="1" customWidth="1"/>
    <col min="12" max="12" width="5.42578125" style="1" customWidth="1"/>
    <col min="13" max="13" width="0.85546875" style="1" customWidth="1"/>
    <col min="14" max="14" width="29" style="39" customWidth="1"/>
    <col min="15" max="16384" width="9.140625" style="1"/>
  </cols>
  <sheetData>
    <row r="1" spans="2:16" ht="9.9499999999999993" customHeight="1" thickBot="1" x14ac:dyDescent="0.25"/>
    <row r="2" spans="2:16" ht="5.0999999999999996" customHeight="1" x14ac:dyDescent="0.2">
      <c r="B2" s="53"/>
      <c r="C2" s="54"/>
      <c r="D2" s="54"/>
      <c r="E2" s="54"/>
      <c r="F2" s="54"/>
      <c r="G2" s="54"/>
      <c r="H2" s="54"/>
      <c r="I2" s="71"/>
      <c r="J2" s="55"/>
      <c r="K2" s="17"/>
    </row>
    <row r="3" spans="2:16" ht="84.95" customHeight="1" x14ac:dyDescent="0.2">
      <c r="B3" s="56"/>
      <c r="C3" s="225" t="s">
        <v>44</v>
      </c>
      <c r="D3" s="225"/>
      <c r="E3" s="225"/>
      <c r="F3" s="225"/>
      <c r="G3" s="46"/>
      <c r="H3" s="18"/>
      <c r="I3" s="47"/>
      <c r="J3" s="57"/>
      <c r="K3" s="17"/>
      <c r="N3" s="40">
        <f>Estimator!G46</f>
        <v>1</v>
      </c>
      <c r="O3" s="40">
        <f>Estimator!I33</f>
        <v>0</v>
      </c>
      <c r="P3" s="40">
        <f>Estimator!I66</f>
        <v>0</v>
      </c>
    </row>
    <row r="4" spans="2:16" ht="5.0999999999999996" customHeight="1" x14ac:dyDescent="0.2">
      <c r="B4" s="300"/>
      <c r="C4" s="301"/>
      <c r="D4" s="301"/>
      <c r="E4" s="301"/>
      <c r="F4" s="301"/>
      <c r="G4" s="301"/>
      <c r="H4" s="301"/>
      <c r="I4" s="301"/>
      <c r="J4" s="302"/>
    </row>
    <row r="5" spans="2:16" ht="9.9499999999999993" customHeight="1" x14ac:dyDescent="0.2">
      <c r="B5" s="58"/>
      <c r="J5" s="59"/>
    </row>
    <row r="6" spans="2:16" s="41" customFormat="1" ht="20.100000000000001" customHeight="1" x14ac:dyDescent="0.25">
      <c r="B6" s="72"/>
      <c r="C6" s="233" t="str">
        <f>IF(Estimator!I66=Estimator!I33,"The indicative CIL liability for this development is","! ! Please correct error on calculator sheet ! !")</f>
        <v>The indicative CIL liability for this development is</v>
      </c>
      <c r="D6" s="233"/>
      <c r="E6" s="233"/>
      <c r="F6" s="233"/>
      <c r="G6" s="215"/>
      <c r="H6" s="116">
        <f>Estimator!F70</f>
        <v>338.46153846153845</v>
      </c>
      <c r="I6" s="117"/>
      <c r="J6" s="73"/>
      <c r="L6" s="297"/>
      <c r="M6" s="297"/>
      <c r="N6" s="296" t="str">
        <f>IF(I11&gt;N3,"This value cannot be more than the amount of residential floorspace on completion of the development."," ")</f>
        <v xml:space="preserve"> </v>
      </c>
    </row>
    <row r="7" spans="2:16" s="41" customFormat="1" ht="5.0999999999999996" customHeight="1" x14ac:dyDescent="0.25">
      <c r="B7" s="72"/>
      <c r="C7" s="118"/>
      <c r="D7" s="118"/>
      <c r="E7" s="118"/>
      <c r="F7" s="118"/>
      <c r="G7" s="118"/>
      <c r="H7" s="116"/>
      <c r="I7" s="117"/>
      <c r="J7" s="73"/>
      <c r="L7" s="297"/>
      <c r="M7" s="297"/>
      <c r="N7" s="296"/>
    </row>
    <row r="8" spans="2:16" s="41" customFormat="1" ht="20.100000000000001" customHeight="1" x14ac:dyDescent="0.25">
      <c r="B8" s="72"/>
      <c r="C8" s="215" t="s">
        <v>45</v>
      </c>
      <c r="D8" s="215"/>
      <c r="E8" s="119">
        <f>Estimator!G46</f>
        <v>1</v>
      </c>
      <c r="F8" s="233" t="s">
        <v>46</v>
      </c>
      <c r="G8" s="233"/>
      <c r="H8" s="233"/>
      <c r="I8" s="233"/>
      <c r="J8" s="73"/>
      <c r="L8" s="297"/>
      <c r="M8" s="297"/>
      <c r="N8" s="296"/>
    </row>
    <row r="9" spans="2:16" ht="9.9499999999999993" customHeight="1" x14ac:dyDescent="0.2">
      <c r="B9" s="58"/>
      <c r="C9" s="51"/>
      <c r="D9" s="51"/>
      <c r="E9" s="51"/>
      <c r="F9" s="51"/>
      <c r="G9" s="51"/>
      <c r="H9" s="51"/>
      <c r="I9" s="52"/>
      <c r="J9" s="59"/>
      <c r="L9" s="297"/>
      <c r="M9" s="297"/>
      <c r="N9" s="296"/>
    </row>
    <row r="10" spans="2:16" ht="9.9499999999999993" customHeight="1" x14ac:dyDescent="0.2">
      <c r="B10" s="58"/>
      <c r="J10" s="59"/>
      <c r="L10" s="297"/>
      <c r="M10" s="297"/>
      <c r="N10" s="296"/>
    </row>
    <row r="11" spans="2:16" ht="15" customHeight="1" x14ac:dyDescent="0.2">
      <c r="B11" s="74"/>
      <c r="C11" s="232" t="s">
        <v>47</v>
      </c>
      <c r="D11" s="232"/>
      <c r="E11" s="232"/>
      <c r="F11" s="232"/>
      <c r="G11" s="232"/>
      <c r="H11" s="232"/>
      <c r="I11" s="78"/>
      <c r="J11" s="59"/>
      <c r="L11" s="128" t="str">
        <f>IF(I11&gt;N3,"û"," ")</f>
        <v xml:space="preserve"> </v>
      </c>
      <c r="M11" s="297"/>
      <c r="N11" s="296"/>
    </row>
    <row r="12" spans="2:16" ht="15" customHeight="1" x14ac:dyDescent="0.2">
      <c r="B12" s="74"/>
      <c r="C12" s="232"/>
      <c r="D12" s="232"/>
      <c r="E12" s="232"/>
      <c r="F12" s="232"/>
      <c r="G12" s="232"/>
      <c r="H12" s="232"/>
      <c r="J12" s="59"/>
      <c r="L12" s="42"/>
      <c r="M12" s="297"/>
      <c r="N12" s="296"/>
    </row>
    <row r="13" spans="2:16" ht="5.0999999999999996" customHeight="1" x14ac:dyDescent="0.2">
      <c r="B13" s="74"/>
      <c r="C13" s="212"/>
      <c r="D13" s="212"/>
      <c r="E13" s="212"/>
      <c r="F13" s="212"/>
      <c r="G13" s="212"/>
      <c r="H13" s="212"/>
      <c r="J13" s="59"/>
      <c r="L13" s="42"/>
      <c r="M13" s="297"/>
      <c r="N13" s="296"/>
    </row>
    <row r="14" spans="2:16" ht="15" customHeight="1" x14ac:dyDescent="0.2">
      <c r="B14" s="74"/>
      <c r="C14" s="232" t="s">
        <v>48</v>
      </c>
      <c r="D14" s="232"/>
      <c r="E14" s="232"/>
      <c r="F14" s="232"/>
      <c r="G14" s="232"/>
      <c r="H14" s="232"/>
      <c r="I14" s="78">
        <v>0</v>
      </c>
      <c r="J14" s="59"/>
      <c r="L14" s="42"/>
      <c r="M14" s="297"/>
      <c r="N14" s="296"/>
    </row>
    <row r="15" spans="2:16" ht="15.95" customHeight="1" x14ac:dyDescent="0.2">
      <c r="B15" s="74"/>
      <c r="C15" s="232"/>
      <c r="D15" s="232"/>
      <c r="E15" s="232"/>
      <c r="F15" s="232"/>
      <c r="G15" s="232"/>
      <c r="H15" s="232"/>
      <c r="J15" s="59"/>
      <c r="L15" s="42"/>
      <c r="M15" s="297"/>
      <c r="N15" s="296"/>
    </row>
    <row r="16" spans="2:16" ht="9.9499999999999993" customHeight="1" x14ac:dyDescent="0.2">
      <c r="B16" s="58"/>
      <c r="C16" s="51"/>
      <c r="D16" s="51"/>
      <c r="E16" s="51"/>
      <c r="F16" s="51"/>
      <c r="G16" s="51"/>
      <c r="H16" s="51"/>
      <c r="I16" s="52"/>
      <c r="J16" s="59"/>
      <c r="M16" s="297"/>
      <c r="N16" s="296"/>
    </row>
    <row r="17" spans="2:14" ht="9.9499999999999993" customHeight="1" x14ac:dyDescent="0.2">
      <c r="B17" s="58"/>
      <c r="J17" s="59"/>
      <c r="M17" s="297"/>
      <c r="N17" s="296"/>
    </row>
    <row r="18" spans="2:14" s="16" customFormat="1" ht="20.100000000000001" customHeight="1" x14ac:dyDescent="0.25">
      <c r="B18" s="75"/>
      <c r="C18" s="48" t="str">
        <f>IF(I11&gt;N3,"","Social housing relief:")</f>
        <v>Social housing relief:</v>
      </c>
      <c r="D18" s="43"/>
      <c r="E18" s="48"/>
      <c r="F18" s="43"/>
      <c r="G18" s="43"/>
      <c r="H18" s="299">
        <f>IF(I11&gt;N3," ",Workings!AN18)</f>
        <v>0</v>
      </c>
      <c r="I18" s="299"/>
      <c r="J18" s="76"/>
      <c r="N18" s="44"/>
    </row>
    <row r="19" spans="2:14" ht="9.9499999999999993" customHeight="1" x14ac:dyDescent="0.2">
      <c r="B19" s="58"/>
      <c r="J19" s="59"/>
    </row>
    <row r="20" spans="2:14" s="16" customFormat="1" ht="30" customHeight="1" x14ac:dyDescent="0.25">
      <c r="B20" s="75"/>
      <c r="C20" s="50" t="str">
        <f>IF(I11&gt;N3,"! ! Please correct error ! !","Revised indicative CIL liability:")</f>
        <v>Revised indicative CIL liability:</v>
      </c>
      <c r="D20" s="45"/>
      <c r="E20" s="49"/>
      <c r="F20" s="49"/>
      <c r="G20" s="45"/>
      <c r="H20" s="298">
        <f>IF(Estimator!F70="£0.00","£0.00",Estimator!F70-'Social housing relief'!H18)</f>
        <v>338.46153846153845</v>
      </c>
      <c r="I20" s="298"/>
      <c r="J20" s="76"/>
      <c r="N20" s="44"/>
    </row>
    <row r="21" spans="2:14" ht="5.0999999999999996" customHeight="1" x14ac:dyDescent="0.2">
      <c r="B21" s="58"/>
      <c r="J21" s="59"/>
    </row>
    <row r="22" spans="2:14" ht="29.25" customHeight="1" x14ac:dyDescent="0.2">
      <c r="B22" s="58"/>
      <c r="C22" s="303" t="s">
        <v>49</v>
      </c>
      <c r="D22" s="303"/>
      <c r="E22" s="303"/>
      <c r="F22" s="303"/>
      <c r="G22" s="303"/>
      <c r="H22" s="303"/>
      <c r="I22" s="303"/>
      <c r="J22" s="59"/>
    </row>
    <row r="23" spans="2:14" x14ac:dyDescent="0.2">
      <c r="B23" s="58"/>
      <c r="C23" s="264" t="str">
        <f>Estimator!C74</f>
        <v>Bracknell Forest CIL Estimator. Copyright © 2012-2013 Portsmouth City Council. All rights reserved.</v>
      </c>
      <c r="D23" s="264"/>
      <c r="E23" s="264"/>
      <c r="F23" s="264"/>
      <c r="G23" s="264"/>
      <c r="H23" s="264"/>
      <c r="I23" s="264"/>
      <c r="J23" s="59"/>
    </row>
    <row r="24" spans="2:14" ht="5.0999999999999996" customHeight="1" thickBot="1" x14ac:dyDescent="0.25">
      <c r="B24" s="68"/>
      <c r="C24" s="69"/>
      <c r="D24" s="69"/>
      <c r="E24" s="69"/>
      <c r="F24" s="69"/>
      <c r="G24" s="69"/>
      <c r="H24" s="69"/>
      <c r="I24" s="77"/>
      <c r="J24" s="70"/>
    </row>
  </sheetData>
  <sheetProtection selectLockedCells="1"/>
  <mergeCells count="13">
    <mergeCell ref="C3:F3"/>
    <mergeCell ref="C6:F6"/>
    <mergeCell ref="F8:I8"/>
    <mergeCell ref="C23:I23"/>
    <mergeCell ref="B4:J4"/>
    <mergeCell ref="C14:H15"/>
    <mergeCell ref="C22:I22"/>
    <mergeCell ref="N6:N17"/>
    <mergeCell ref="M6:M17"/>
    <mergeCell ref="H20:I20"/>
    <mergeCell ref="H18:I18"/>
    <mergeCell ref="C11:H12"/>
    <mergeCell ref="L6:L10"/>
  </mergeCells>
  <conditionalFormatting sqref="C6:G8">
    <cfRule type="expression" dxfId="11" priority="9">
      <formula>$O$3&lt;&gt;$P$3</formula>
    </cfRule>
  </conditionalFormatting>
  <conditionalFormatting sqref="C20:G20">
    <cfRule type="expression" dxfId="10" priority="6">
      <formula>$I$11&gt;$N$3</formula>
    </cfRule>
  </conditionalFormatting>
  <conditionalFormatting sqref="H20 H6:H7 H18">
    <cfRule type="expression" dxfId="9" priority="7">
      <formula>$O$3&lt;&gt;$P$3</formula>
    </cfRule>
  </conditionalFormatting>
  <conditionalFormatting sqref="H20:I20">
    <cfRule type="expression" dxfId="8" priority="1" stopIfTrue="1">
      <formula>I11&gt;N3</formula>
    </cfRule>
  </conditionalFormatting>
  <conditionalFormatting sqref="I11">
    <cfRule type="expression" dxfId="7" priority="20">
      <formula>$I$11&gt;$N$3</formula>
    </cfRule>
  </conditionalFormatting>
  <conditionalFormatting sqref="J11">
    <cfRule type="expression" dxfId="6" priority="19">
      <formula>$I$11&gt;$N$3</formula>
    </cfRule>
  </conditionalFormatting>
  <conditionalFormatting sqref="K11">
    <cfRule type="expression" dxfId="5" priority="18">
      <formula>$I$11&gt;$N$3</formula>
    </cfRule>
  </conditionalFormatting>
  <conditionalFormatting sqref="L6:L10">
    <cfRule type="expression" dxfId="4" priority="4">
      <formula>$I$11&gt;$N$3</formula>
    </cfRule>
  </conditionalFormatting>
  <conditionalFormatting sqref="L12:L16">
    <cfRule type="expression" dxfId="3" priority="3">
      <formula>$I$11&gt;$N$3</formula>
    </cfRule>
  </conditionalFormatting>
  <conditionalFormatting sqref="L17">
    <cfRule type="expression" dxfId="2" priority="14">
      <formula>$I$11&gt;$N$3</formula>
    </cfRule>
  </conditionalFormatting>
  <conditionalFormatting sqref="M6:M17">
    <cfRule type="expression" dxfId="1" priority="26">
      <formula>$I$11&gt;$N$3</formula>
    </cfRule>
  </conditionalFormatting>
  <conditionalFormatting sqref="N6:N17">
    <cfRule type="expression" dxfId="0" priority="24">
      <formula>$I$11&gt;$N$3</formula>
    </cfRule>
  </conditionalFormatting>
  <dataValidations count="1">
    <dataValidation allowBlank="1" showErrorMessage="1" sqref="I11 I14" xr:uid="{00000000-0002-0000-0200-000000000000}"/>
  </dataValidations>
  <printOptions horizontalCentered="1"/>
  <pageMargins left="0.19685039370078741" right="0.19685039370078741" top="0.39370078740157483" bottom="0.19685039370078741" header="0" footer="0"/>
  <pageSetup paperSize="9" scale="97" orientation="portrait" r:id="rId1"/>
  <headerFooter>
    <oddHeader>&amp;L&amp;"Aptos"&amp;10&amp;K000000 BFC - CONFIDENTIAL&amp;1#_x000D_</oddHeader>
    <oddFooter>&amp;L_x000D_&amp;1#&amp;"Aptos"&amp;10&amp;K000000 BFC - CONFIDENTIAL</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C00000"/>
    <pageSetUpPr fitToPage="1"/>
  </sheetPr>
  <dimension ref="B1:AS116"/>
  <sheetViews>
    <sheetView zoomScale="85" zoomScaleNormal="85" workbookViewId="0">
      <selection activeCell="C23" sqref="C23"/>
    </sheetView>
  </sheetViews>
  <sheetFormatPr defaultColWidth="9.140625" defaultRowHeight="15" x14ac:dyDescent="0.25"/>
  <cols>
    <col min="1" max="2" width="4.7109375" style="133" customWidth="1"/>
    <col min="3" max="3" width="67.140625" style="133" bestFit="1" customWidth="1"/>
    <col min="4" max="4" width="47.42578125" style="133" customWidth="1"/>
    <col min="5" max="7" width="4.7109375" style="133" customWidth="1"/>
    <col min="8" max="8" width="112.42578125" style="133" customWidth="1"/>
    <col min="9" max="9" width="15.85546875" style="133" bestFit="1" customWidth="1"/>
    <col min="10" max="10" width="9.140625" style="133"/>
    <col min="11" max="12" width="4.7109375" style="133" customWidth="1"/>
    <col min="13" max="13" width="15.28515625" style="133" bestFit="1" customWidth="1"/>
    <col min="14" max="14" width="12.7109375" style="133" customWidth="1"/>
    <col min="15" max="15" width="13.5703125" style="133" bestFit="1" customWidth="1"/>
    <col min="16" max="17" width="4.7109375" style="133" customWidth="1"/>
    <col min="18" max="18" width="109.7109375" style="133" customWidth="1"/>
    <col min="19" max="19" width="10.5703125" style="133" bestFit="1" customWidth="1"/>
    <col min="20" max="20" width="22.5703125" style="133" bestFit="1" customWidth="1"/>
    <col min="21" max="21" width="22" style="133" customWidth="1"/>
    <col min="22" max="24" width="4.7109375" style="133" customWidth="1"/>
    <col min="25" max="25" width="36.5703125" style="133" bestFit="1" customWidth="1"/>
    <col min="26" max="26" width="14.85546875" style="134" customWidth="1"/>
    <col min="27" max="27" width="13.5703125" style="134" customWidth="1"/>
    <col min="28" max="28" width="7.85546875" style="134" bestFit="1" customWidth="1"/>
    <col min="29" max="29" width="18.7109375" style="133" customWidth="1"/>
    <col min="30" max="30" width="14.7109375" style="135" bestFit="1" customWidth="1"/>
    <col min="31" max="33" width="4.7109375" style="133" customWidth="1"/>
    <col min="34" max="34" width="54.140625" style="133" bestFit="1" customWidth="1"/>
    <col min="35" max="35" width="15.7109375" style="136" customWidth="1"/>
    <col min="36" max="36" width="4.7109375" style="136" customWidth="1"/>
    <col min="37" max="38" width="4.7109375" style="133" customWidth="1"/>
    <col min="39" max="39" width="24.28515625" style="133" customWidth="1"/>
    <col min="40" max="40" width="11.42578125" style="134" bestFit="1" customWidth="1"/>
    <col min="41" max="41" width="9.5703125" style="134" bestFit="1" customWidth="1"/>
    <col min="42" max="42" width="9.140625" style="133"/>
    <col min="43" max="43" width="12.140625" style="134" bestFit="1" customWidth="1"/>
    <col min="44" max="44" width="12.7109375" style="133" bestFit="1" customWidth="1"/>
    <col min="45" max="45" width="4.7109375" style="133" customWidth="1"/>
    <col min="46" max="16384" width="9.140625" style="133"/>
  </cols>
  <sheetData>
    <row r="1" spans="2:45" ht="15.75" thickBot="1" x14ac:dyDescent="0.3"/>
    <row r="2" spans="2:45" ht="15" customHeight="1" thickTop="1" x14ac:dyDescent="0.25">
      <c r="B2" s="307" t="s">
        <v>50</v>
      </c>
      <c r="C2" s="308"/>
      <c r="D2" s="308"/>
      <c r="E2" s="309"/>
      <c r="G2" s="137"/>
      <c r="H2" s="308" t="s">
        <v>51</v>
      </c>
      <c r="I2" s="308"/>
      <c r="J2" s="308"/>
      <c r="K2" s="138"/>
      <c r="L2" s="139"/>
      <c r="M2" s="307" t="s">
        <v>52</v>
      </c>
      <c r="N2" s="308"/>
      <c r="O2" s="309"/>
      <c r="Q2" s="140"/>
      <c r="R2" s="308" t="s">
        <v>53</v>
      </c>
      <c r="S2" s="308"/>
      <c r="T2" s="308"/>
      <c r="U2" s="308"/>
      <c r="V2" s="138"/>
      <c r="X2" s="310" t="s">
        <v>54</v>
      </c>
      <c r="Y2" s="311"/>
      <c r="Z2" s="311"/>
      <c r="AA2" s="311"/>
      <c r="AB2" s="311"/>
      <c r="AC2" s="311"/>
      <c r="AD2" s="311"/>
      <c r="AE2" s="312"/>
      <c r="AG2" s="307" t="s">
        <v>55</v>
      </c>
      <c r="AH2" s="308"/>
      <c r="AI2" s="308"/>
      <c r="AJ2" s="309"/>
      <c r="AL2" s="307" t="s">
        <v>56</v>
      </c>
      <c r="AM2" s="308"/>
      <c r="AN2" s="308"/>
      <c r="AO2" s="308"/>
      <c r="AP2" s="308"/>
      <c r="AQ2" s="308"/>
      <c r="AR2" s="308"/>
      <c r="AS2" s="309"/>
    </row>
    <row r="3" spans="2:45" ht="15" customHeight="1" x14ac:dyDescent="0.25">
      <c r="B3" s="139"/>
      <c r="E3" s="141"/>
      <c r="G3" s="142"/>
      <c r="I3" s="143"/>
      <c r="K3" s="141"/>
      <c r="M3" s="144" t="s">
        <v>57</v>
      </c>
      <c r="N3" s="133" t="s">
        <v>58</v>
      </c>
      <c r="O3" s="141" t="s">
        <v>59</v>
      </c>
      <c r="Q3" s="139"/>
      <c r="R3" s="145" t="s">
        <v>57</v>
      </c>
      <c r="S3" s="145" t="s">
        <v>60</v>
      </c>
      <c r="T3" s="133" t="s">
        <v>61</v>
      </c>
      <c r="U3" s="133" t="s">
        <v>62</v>
      </c>
      <c r="V3" s="141"/>
      <c r="X3" s="146"/>
      <c r="AE3" s="147"/>
      <c r="AG3" s="139"/>
      <c r="AJ3" s="148"/>
      <c r="AL3" s="139"/>
      <c r="AS3" s="141"/>
    </row>
    <row r="4" spans="2:45" ht="15" customHeight="1" x14ac:dyDescent="0.25">
      <c r="B4" s="139"/>
      <c r="C4" s="306"/>
      <c r="D4" s="306"/>
      <c r="E4" s="149"/>
      <c r="G4" s="142"/>
      <c r="H4" s="145" t="s">
        <v>63</v>
      </c>
      <c r="I4" s="150" t="s">
        <v>64</v>
      </c>
      <c r="J4" s="145" t="s">
        <v>60</v>
      </c>
      <c r="K4" s="141"/>
      <c r="M4" s="139" t="s">
        <v>65</v>
      </c>
      <c r="N4" s="133">
        <f>Estimator!G46</f>
        <v>1</v>
      </c>
      <c r="O4" s="141">
        <f>Estimator!I46</f>
        <v>0</v>
      </c>
      <c r="Q4" s="139"/>
      <c r="V4" s="141"/>
      <c r="X4" s="146"/>
      <c r="Y4" s="151" t="s">
        <v>66</v>
      </c>
      <c r="Z4" s="152" t="str">
        <f>Estimator!F24</f>
        <v>Land at Warfield</v>
      </c>
      <c r="AA4" s="152"/>
      <c r="AB4" s="152"/>
      <c r="AC4" s="153"/>
      <c r="AE4" s="147"/>
      <c r="AG4" s="139"/>
      <c r="AJ4" s="141"/>
      <c r="AL4" s="139"/>
      <c r="AM4" s="133" t="s">
        <v>67</v>
      </c>
      <c r="AN4" s="134" t="str">
        <f>Estimator!F24</f>
        <v>Land at Warfield</v>
      </c>
      <c r="AS4" s="141"/>
    </row>
    <row r="5" spans="2:45" ht="15" customHeight="1" x14ac:dyDescent="0.25">
      <c r="B5" s="139"/>
      <c r="D5" s="135"/>
      <c r="E5" s="154"/>
      <c r="G5" s="142"/>
      <c r="I5" s="143"/>
      <c r="K5" s="141"/>
      <c r="M5" s="139" t="s">
        <v>68</v>
      </c>
      <c r="N5" s="133">
        <f>Estimator!G48</f>
        <v>0</v>
      </c>
      <c r="O5" s="141">
        <f>Estimator!I48</f>
        <v>0</v>
      </c>
      <c r="Q5" s="139"/>
      <c r="R5" s="145" t="s">
        <v>35</v>
      </c>
      <c r="V5" s="141"/>
      <c r="X5" s="146"/>
      <c r="AE5" s="147"/>
      <c r="AG5" s="139"/>
      <c r="AJ5" s="148"/>
      <c r="AL5" s="139"/>
      <c r="AS5" s="141"/>
    </row>
    <row r="6" spans="2:45" x14ac:dyDescent="0.25">
      <c r="B6" s="139"/>
      <c r="D6" s="155"/>
      <c r="E6" s="156"/>
      <c r="G6" s="142"/>
      <c r="H6" s="145" t="s">
        <v>35</v>
      </c>
      <c r="I6" s="143"/>
      <c r="K6" s="141"/>
      <c r="M6" s="139" t="s">
        <v>69</v>
      </c>
      <c r="N6" s="133">
        <f>Estimator!G52</f>
        <v>0</v>
      </c>
      <c r="O6" s="141">
        <f>Estimator!I52</f>
        <v>0</v>
      </c>
      <c r="Q6" s="139"/>
      <c r="R6" s="157" t="s">
        <v>70</v>
      </c>
      <c r="V6" s="141"/>
      <c r="X6" s="146"/>
      <c r="Y6" s="158" t="s">
        <v>71</v>
      </c>
      <c r="Z6" s="159"/>
      <c r="AA6" s="159"/>
      <c r="AB6" s="159"/>
      <c r="AC6" s="160"/>
      <c r="AD6" s="161"/>
      <c r="AE6" s="147"/>
      <c r="AG6" s="139"/>
      <c r="AH6" s="304" t="s">
        <v>71</v>
      </c>
      <c r="AI6" s="305"/>
      <c r="AJ6" s="148"/>
      <c r="AL6" s="139"/>
      <c r="AM6" s="133" t="s">
        <v>57</v>
      </c>
      <c r="AN6" s="134" t="s">
        <v>72</v>
      </c>
      <c r="AO6" s="134" t="s">
        <v>62</v>
      </c>
      <c r="AP6" s="133" t="s">
        <v>60</v>
      </c>
      <c r="AQ6" s="134" t="s">
        <v>73</v>
      </c>
      <c r="AR6" s="133" t="s">
        <v>74</v>
      </c>
      <c r="AS6" s="141"/>
    </row>
    <row r="7" spans="2:45" x14ac:dyDescent="0.25">
      <c r="B7" s="139"/>
      <c r="C7" s="133" t="s">
        <v>75</v>
      </c>
      <c r="D7" s="162">
        <f>Estimator!I38</f>
        <v>0</v>
      </c>
      <c r="E7" s="156"/>
      <c r="G7" s="142"/>
      <c r="H7" s="157" t="s">
        <v>70</v>
      </c>
      <c r="I7" s="143"/>
      <c r="K7" s="141"/>
      <c r="M7" s="139" t="s">
        <v>76</v>
      </c>
      <c r="N7" s="133">
        <f>Estimator!G58</f>
        <v>0</v>
      </c>
      <c r="O7" s="141">
        <f>Estimator!I58</f>
        <v>0</v>
      </c>
      <c r="Q7" s="139"/>
      <c r="R7" s="133" t="s">
        <v>77</v>
      </c>
      <c r="S7" s="133">
        <f t="shared" ref="S7:S12" si="0">J8</f>
        <v>150</v>
      </c>
      <c r="T7" s="133">
        <f>IF(D9=H44,N4,0)</f>
        <v>0</v>
      </c>
      <c r="U7" s="133">
        <f>IF(T7&gt;0,O4,0)</f>
        <v>0</v>
      </c>
      <c r="V7" s="141"/>
      <c r="X7" s="146"/>
      <c r="Y7" s="163" t="s">
        <v>57</v>
      </c>
      <c r="Z7" s="134" t="s">
        <v>78</v>
      </c>
      <c r="AA7" s="134" t="s">
        <v>79</v>
      </c>
      <c r="AB7" s="134" t="s">
        <v>60</v>
      </c>
      <c r="AC7" s="133" t="s">
        <v>80</v>
      </c>
      <c r="AD7" s="164" t="s">
        <v>81</v>
      </c>
      <c r="AE7" s="147"/>
      <c r="AG7" s="139"/>
      <c r="AH7" s="163" t="s">
        <v>82</v>
      </c>
      <c r="AI7" s="165">
        <f>Z8</f>
        <v>0</v>
      </c>
      <c r="AJ7" s="148"/>
      <c r="AL7" s="139"/>
      <c r="AM7" s="133" t="s">
        <v>65</v>
      </c>
      <c r="AN7" s="134">
        <f>IF(D9=H39,Z8,IF(D9=H40,Z19,IF(D9=H41,Z30,IF(D9=H42,Z41,IF(D9=H43,Z52,IF(D9=H44,Z63,IF(D9=H45,Z74,IF(D9=H46,Z85,IF(D9=H47,Z96,IF(D9=H48,Z107))))))))))</f>
        <v>1</v>
      </c>
      <c r="AO7" s="134">
        <f>IF(D9=H39,AA8,IF(D9=H40,AA19,IF(D9=H41,AA30,IF(D9=H42,AA41,IF(D9=H43,AA52,IF(D9=H44,AA63,IF(D9=H45,AA74,IF(D9=H46,AA85,IF(D9=H47,AA96,IF(D9=H48,AA107))))))))))</f>
        <v>0</v>
      </c>
      <c r="AP7" s="135">
        <f>IF(D9=H39,AB8,IF(D9=H40,AB19,IF(D9=H41,AB30,IF(D9=H42,AB41,IF(D9=H43,AB52,IF(D9=H44,AB63,IF(D9=H45,AB74,IF(D9=H46,AB85,IF(D9=H47,AB96,IF(D9=H48,AB107))))))))))</f>
        <v>220</v>
      </c>
      <c r="AQ7" s="134">
        <f>IF(D9=H39,AC8,IF(D9=H40,AC19,IF(D9=H41,AC30,IF(D9=H42,AC41,IF(D9=H43,AC52,IF(D9=H44,AC63,IF(D9=H45,AC74,IF(D9=H46,AC85,IF(D9=H47,AC96,IF(D9=H48,AC107))))))))))</f>
        <v>1</v>
      </c>
      <c r="AR7" s="135">
        <f>IF(D9=H39,AD8,IF(D9=H40,AD19,IF(D9=H41,AD30,IF(D9=H42,AD41,IF(D9=H43,AD52,IF(D9=H44,AD63,IF(D9=H45,AD74,IF(D9=H46,AD85,IF(D9=H47,AD96,IF(D9=H48,AD107))))))))))</f>
        <v>338.46153846153845</v>
      </c>
      <c r="AS7" s="141"/>
    </row>
    <row r="8" spans="2:45" ht="18" x14ac:dyDescent="0.35">
      <c r="B8" s="139"/>
      <c r="D8" s="155"/>
      <c r="E8" s="156"/>
      <c r="G8" s="142"/>
      <c r="H8" s="133" t="s">
        <v>77</v>
      </c>
      <c r="I8" s="143"/>
      <c r="J8" s="133">
        <v>150</v>
      </c>
      <c r="K8" s="141"/>
      <c r="M8" s="139" t="s">
        <v>83</v>
      </c>
      <c r="N8" s="133">
        <f>Estimator!G60</f>
        <v>0</v>
      </c>
      <c r="O8" s="141">
        <f>Estimator!I60</f>
        <v>0</v>
      </c>
      <c r="Q8" s="139"/>
      <c r="R8" s="133" t="s">
        <v>84</v>
      </c>
      <c r="S8" s="133">
        <f t="shared" si="0"/>
        <v>150</v>
      </c>
      <c r="T8" s="133">
        <f>IF(D9=H43,N4,0)</f>
        <v>0</v>
      </c>
      <c r="U8" s="133">
        <f>IF(T8&gt;0,O4,0)</f>
        <v>0</v>
      </c>
      <c r="V8" s="141"/>
      <c r="X8" s="146"/>
      <c r="Y8" s="163" t="str">
        <f>Estimator!C46</f>
        <v>Residential (C3)</v>
      </c>
      <c r="Z8" s="134">
        <f>IF(D7&lt;15,T18,T19)</f>
        <v>0</v>
      </c>
      <c r="AA8" s="134">
        <f>IF(D7&lt;15,U18,U19)</f>
        <v>0</v>
      </c>
      <c r="AB8" s="134">
        <f>IF(D7&lt;15,S18,S19)</f>
        <v>350</v>
      </c>
      <c r="AC8" s="133">
        <f>Z8-AA8-((Z8*D17)/D15)</f>
        <v>0</v>
      </c>
      <c r="AD8" s="164">
        <f>IF(Z8&gt;0,(AC8*AB8*D11)/D13,0)</f>
        <v>0</v>
      </c>
      <c r="AE8" s="147"/>
      <c r="AG8" s="139"/>
      <c r="AH8" s="163" t="s">
        <v>85</v>
      </c>
      <c r="AI8" s="165">
        <f>'Social housing relief'!I11</f>
        <v>0</v>
      </c>
      <c r="AJ8" s="154"/>
      <c r="AL8" s="139"/>
      <c r="AM8" s="133" t="s">
        <v>86</v>
      </c>
      <c r="AN8" s="134">
        <f>IF(D9=H39,Z9,IF(D9=H40,Z20,IF(D9=H41,Z31,IF(D9=H42,Z42,IF(D9=H43,Z53,IF(D9=H44,Z64,IF(D9=H45,Z75,IF(D9=H46,Z86,IF(D9=H47,Z97,IF(D9=H48,Z108))))))))))</f>
        <v>0</v>
      </c>
      <c r="AO8" s="134">
        <f>IF(D9=H39,AA9,IF(D9=H40,AA20,IF(D9=H41,AA31,IF(D9=H42,AA42,IF(D9=H43,AA53,IF(D9=H44,AA64,IF(D9=H45,AA75,IF(D9=H46,AA86,IF(D9=H47,AA97,IF(D9=H48,AA108))))))))))</f>
        <v>0</v>
      </c>
      <c r="AP8" s="135">
        <f>IF(D9=H39,AB9,IF(D9=H40,AB20,IF(D9=H41,AB31,IF(D9=H42,AB42,IF(D9=H43,AB53,IF(D9=H44,AB64,IF(D9=H45,AB75,IF(D9=H46,AB86,IF(D9=H47,AB97,IF(D9=H48,AB108))))))))))</f>
        <v>100</v>
      </c>
      <c r="AQ8" s="134">
        <f>IF(D9=H39,AC9,IF(D9=H40,AC20,IF(D9=H41,AC31,IF(D9=H42,AC42,IF(D9=H43,AC53,IF(D9=H44,AC64,IF(D9=H45,AC75,IF(D9=H46,AC86,IF(D9=H47,AC97,IF(D9=H48,AC108))))))))))</f>
        <v>0</v>
      </c>
      <c r="AR8" s="135">
        <f>IF(D9=H39,AD9,IF(D9=H40,AD20,IF(D9=H41,AD31,IF(D9=H42,AD42,IF(D9=H43,AD53,IF(D9=H44,AD64,IF(D9=H45,AD75,IF(D9=H46,AD86,IF(D9=H47,AD97,IF(D9=H48,AD108))))))))))</f>
        <v>0</v>
      </c>
      <c r="AS8" s="141"/>
    </row>
    <row r="9" spans="2:45" ht="18" x14ac:dyDescent="0.35">
      <c r="B9" s="139"/>
      <c r="C9" s="133" t="s">
        <v>87</v>
      </c>
      <c r="D9" s="166" t="str">
        <f>Estimator!F24</f>
        <v>Land at Warfield</v>
      </c>
      <c r="E9" s="154"/>
      <c r="G9" s="142"/>
      <c r="H9" s="133" t="s">
        <v>84</v>
      </c>
      <c r="I9" s="143"/>
      <c r="J9" s="133">
        <v>150</v>
      </c>
      <c r="K9" s="141"/>
      <c r="M9" s="139" t="s">
        <v>88</v>
      </c>
      <c r="N9" s="133">
        <f>Estimator!G62</f>
        <v>0</v>
      </c>
      <c r="O9" s="141">
        <f>Estimator!I62</f>
        <v>0</v>
      </c>
      <c r="Q9" s="139"/>
      <c r="R9" s="133" t="s">
        <v>89</v>
      </c>
      <c r="S9" s="133">
        <f t="shared" si="0"/>
        <v>150</v>
      </c>
      <c r="T9" s="133">
        <f>IF(D9=H46,N4,0)</f>
        <v>0</v>
      </c>
      <c r="U9" s="133">
        <f>IF(T9&gt;0,O4,0)</f>
        <v>0</v>
      </c>
      <c r="V9" s="141"/>
      <c r="X9" s="146"/>
      <c r="Y9" s="163" t="str">
        <f>Estimator!C48</f>
        <v>Specialist residential accommodoation for older people</v>
      </c>
      <c r="Z9" s="134">
        <f>T26</f>
        <v>0</v>
      </c>
      <c r="AA9" s="134">
        <f>U26</f>
        <v>0</v>
      </c>
      <c r="AB9" s="134">
        <f>S26</f>
        <v>100</v>
      </c>
      <c r="AC9" s="133">
        <f>Z9-AA9-((Z9*D17)/D15)</f>
        <v>0</v>
      </c>
      <c r="AD9" s="164">
        <f>IF(Z9&gt;0,(AC9*AB9*D11)/D13,0)</f>
        <v>0</v>
      </c>
      <c r="AE9" s="147"/>
      <c r="AG9" s="139"/>
      <c r="AH9" s="163" t="s">
        <v>90</v>
      </c>
      <c r="AI9" s="165">
        <f>'Social housing relief'!I14</f>
        <v>0</v>
      </c>
      <c r="AJ9" s="148"/>
      <c r="AL9" s="139"/>
      <c r="AM9" s="133" t="s">
        <v>91</v>
      </c>
      <c r="AN9" s="134">
        <f>IF(D9=H39,Z10,IF(D9=H40,Z21,IF(D9=H41,Z32,IF(D9=H42,Z43,IF(D9=H43,Z54,IF(D9=H44,Z65,IF(D9=H45,Z76,IF(D9=H46,Z87,IF(D9=H47,Z98,IF(D9=H48,Z109))))))))))</f>
        <v>0</v>
      </c>
      <c r="AO9" s="134">
        <f>IF(D9=H39,AA10,IF(D9=H40,AA21,IF(D9=H41,AA32,IF(D9=H42,AA43,IF(D9=H43,AA54,IF(D9=H44,AA65,IF(D9=H45,AA76,IF(D9=H46,AA87,IF(D9=H47,AA98,IF(D9=H48,AA109))))))))))</f>
        <v>0</v>
      </c>
      <c r="AP9" s="135">
        <f>IF(D9=H39,AB10,IF(D9=H40,AB21,IF(D9=H41,AB32,IF(D9=H42,AB43,IF(D9=H43,AB54,IF(D9=H44,AB65,IF(D9=H45,AB76,IF(D9=H46,AB87,IF(D9=H47,AB98,IF(D9=H48,AB109))))))))))</f>
        <v>100</v>
      </c>
      <c r="AQ9" s="134">
        <f>IF(D9=H39,AC10,IF(D9=H40,AC21,IF(D9=H41,AC32,IF(D9=H42,AC43,IF(D9=H43,AC54,IF(D9=H44,AC65,IF(D9=H45,AC76,IF(D9=H46,AC87,IF(D9=H47,AC98,IF(D9=H48,AC109))))))))))</f>
        <v>0</v>
      </c>
      <c r="AR9" s="135">
        <f>IF(D9=H39,AD10,IF(D9=H40,AD21,IF(D9=H41,AD32,IF(D9=H42,AD43,IF(D9=H43,AD54,IF(D9=H44,AD65,IF(D9=H45,AD76,IF(D9=H46,AD87,IF(D9=H47,AD98,IF(D9=H48,AD109))))))))))</f>
        <v>0</v>
      </c>
      <c r="AS9" s="141"/>
    </row>
    <row r="10" spans="2:45" ht="15.95" customHeight="1" thickBot="1" x14ac:dyDescent="0.3">
      <c r="B10" s="139"/>
      <c r="E10" s="141"/>
      <c r="G10" s="142"/>
      <c r="H10" s="133" t="s">
        <v>89</v>
      </c>
      <c r="I10" s="143"/>
      <c r="J10" s="133">
        <v>150</v>
      </c>
      <c r="K10" s="141"/>
      <c r="M10" s="167" t="s">
        <v>92</v>
      </c>
      <c r="N10" s="168">
        <f>Estimator!G64</f>
        <v>0</v>
      </c>
      <c r="O10" s="169">
        <f>Estimator!I64</f>
        <v>0</v>
      </c>
      <c r="Q10" s="139"/>
      <c r="R10" s="133" t="s">
        <v>93</v>
      </c>
      <c r="S10" s="133">
        <f t="shared" si="0"/>
        <v>150</v>
      </c>
      <c r="T10" s="133">
        <f>IF(D9=H45,N4,0)</f>
        <v>0</v>
      </c>
      <c r="U10" s="133">
        <f>IF(T10&gt;0,O4,0)</f>
        <v>0</v>
      </c>
      <c r="V10" s="141"/>
      <c r="X10" s="146"/>
      <c r="Y10" s="163" t="str">
        <f>Estimator!C52</f>
        <v>Large format convenience retail (A1)</v>
      </c>
      <c r="Z10" s="134">
        <f>T31</f>
        <v>0</v>
      </c>
      <c r="AA10" s="134">
        <f>U31</f>
        <v>0</v>
      </c>
      <c r="AB10" s="134">
        <f>S31</f>
        <v>100</v>
      </c>
      <c r="AC10" s="133">
        <f>Z10-AA10-((Z10*D17)/D15)</f>
        <v>0</v>
      </c>
      <c r="AD10" s="164">
        <f>IF(Z10&gt;0,(AC10*AB10*D11)/D13,0)</f>
        <v>0</v>
      </c>
      <c r="AE10" s="147"/>
      <c r="AG10" s="139"/>
      <c r="AH10" s="163"/>
      <c r="AI10" s="165"/>
      <c r="AJ10" s="148"/>
      <c r="AL10" s="139"/>
      <c r="AM10" s="166">
        <f>R34</f>
        <v>0</v>
      </c>
      <c r="AN10" s="134">
        <f>IF(D9=H39,Z11,IF(D9=H40,Z22,IF(D9=H41,Z33,IF(D9=H42,Z44,IF(D9=H43,Z55,IF(D9=H44,Z66,IF(D9=H45,Z77,IF(D9=H46,Z88,IF(D9=H47,Z99,IF(D9=H48,Z110))))))))))</f>
        <v>0</v>
      </c>
      <c r="AO10" s="134">
        <f>IF(D9=H39,AA11,IF(D9=H40,AA22,IF(D9=H41,AA33,IF(D9=H42,AA44,IF(D9=H43,AA55,IF(D9=H44,Z63,IF(D9=H45,AA77,IF(D9=H46,AA88,IF(D9=H47,AA99,IF(D9=H48,AA110))))))))))</f>
        <v>0</v>
      </c>
      <c r="AP10" s="135">
        <f>IF(D9=H39,AB11,IF(D9=H40,AB22,IF(D9=H41,AB33,IF(D9=H42,AB44,IF(D9=H43,AB55,IF(D9=H44,AB66,IF(D9=H45,AB77,IF(D9=H46,AB88,IF(D9=H47,AB99,IF(D9=H48,AB110))))))))))</f>
        <v>0</v>
      </c>
      <c r="AQ10" s="134">
        <f>IF(D9=H39,AC11,IF(D9=H40,AC22,IF(D9=H41,AC33,IF(D9=H42,AC44,IF(D9=H43,AC55,IF(D9=H44,AC66,IF(D9=H45,AC77,IF(D9=H46,AC88,IF(D9=H47,AC99,IF(D9=H48,AC110))))))))))</f>
        <v>0</v>
      </c>
      <c r="AR10" s="135">
        <f>IF(D9=H39,AD11,IF(D9=H40,AD22,IF(D9=H41,AD33,IF(D9=H42,AD44,IF(D9=H43,AD55,IF(D9=H44,AD66,IF(D9=H45,AD77,IF(D9=H46,AD88,IF(D9=H47,AD99,IF(D9=H48,AD110))))))))))</f>
        <v>0</v>
      </c>
      <c r="AS10" s="141"/>
    </row>
    <row r="11" spans="2:45" ht="15" customHeight="1" x14ac:dyDescent="0.35">
      <c r="B11" s="139"/>
      <c r="C11" s="151" t="s">
        <v>94</v>
      </c>
      <c r="D11" s="170">
        <f>'IP &amp; IC'!D4</f>
        <v>400</v>
      </c>
      <c r="E11" s="171"/>
      <c r="G11" s="142"/>
      <c r="H11" s="133" t="s">
        <v>93</v>
      </c>
      <c r="I11" s="143"/>
      <c r="J11" s="133">
        <v>150</v>
      </c>
      <c r="K11" s="141"/>
      <c r="Q11" s="139"/>
      <c r="R11" s="133" t="s">
        <v>95</v>
      </c>
      <c r="S11" s="133">
        <f t="shared" si="0"/>
        <v>150</v>
      </c>
      <c r="T11" s="133">
        <f>IF(D9=H47,N4,0)</f>
        <v>0</v>
      </c>
      <c r="U11" s="133">
        <f>IF(T11&gt;0,O4,0)</f>
        <v>0</v>
      </c>
      <c r="V11" s="141"/>
      <c r="X11" s="146"/>
      <c r="Y11" s="163">
        <f>R34</f>
        <v>0</v>
      </c>
      <c r="Z11" s="134">
        <f t="shared" ref="Z11:AA14" si="1">T34</f>
        <v>0</v>
      </c>
      <c r="AA11" s="134">
        <f t="shared" si="1"/>
        <v>0</v>
      </c>
      <c r="AB11" s="134">
        <f>S34</f>
        <v>0</v>
      </c>
      <c r="AC11" s="133">
        <f>Z11-AA11-((Z11*D17)/D15)</f>
        <v>0</v>
      </c>
      <c r="AD11" s="164">
        <f>IF(Z11&gt;0,(AC11*AB11*D11)/D13,0)</f>
        <v>0</v>
      </c>
      <c r="AE11" s="147"/>
      <c r="AG11" s="139"/>
      <c r="AH11" s="163" t="s">
        <v>96</v>
      </c>
      <c r="AI11" s="165">
        <f>AI8-AI9-((AI8*D17)/D15)</f>
        <v>0</v>
      </c>
      <c r="AJ11" s="148"/>
      <c r="AL11" s="139"/>
      <c r="AM11" s="166">
        <f>R35</f>
        <v>0</v>
      </c>
      <c r="AN11" s="134">
        <f>IF(D9=H39,Z12,IF(D9=H40,Z23,IF(D9=H41,Z34,IF(D9=H42,Z45,IF(D9=H43,Z56,IF(D9=H44,Z67,IF(D9=H45,Z78,IF(D9=H46,Z89,IF(D9=H47,Z100,IF(D9=H48,Z111))))))))))</f>
        <v>0</v>
      </c>
      <c r="AO11" s="134">
        <f>IF(D9=H39,AA12,IF(D9=H40,AA23,IF(D9=H41,AA34,IF(D9=H42,AA45,IF(D9=H43,AA56,IF(D9=H44,AA67,IF(D9=H45,AA78,IF(D9=H46,AA89,IF(D9=H47,AA100,IF(D9=H48,AA111))))))))))</f>
        <v>0</v>
      </c>
      <c r="AP11" s="135">
        <f>IF(D9=H39,AB12,IF(D9=H40,AB23,IF(D9=H41,AB34,IF(D9=H42,AB45,IF(D9=H43,AB56,IF(D9=H44,AB67,IF(D9=H45,AB78,IF(D9=H46,AB89,IF(D9=H47,AB100,IF(D9=H48,AB111))))))))))</f>
        <v>0</v>
      </c>
      <c r="AQ11" s="134">
        <f>IF(D9=H39,AC12,IF(D9=H40,AC23,IF(D9=H41,AC34,IF(D9=H42,AC45,IF(D9=H43,AC56,IF(D9=H44,AC67,IF(D9=H45,AC78,IF(D9=H46,AC89,IF(D9=H47,AC100,IF(D9=H48,AC111))))))))))</f>
        <v>0</v>
      </c>
      <c r="AR11" s="135">
        <f>IF(D9=H39,AD12,IF(D9=H40,AD23,IF(D9=H41,AD34,IF(D9=H42,AD45,IF(D9=H43,AD56,IF(D9=H44,AD67,IF(D9=H45,AD78,IF(D9=H46,AD89,IF(D9=H47,AD100,IF(D9=H48,AD111))))))))))</f>
        <v>0</v>
      </c>
      <c r="AS11" s="141"/>
    </row>
    <row r="12" spans="2:45" x14ac:dyDescent="0.25">
      <c r="B12" s="139"/>
      <c r="E12" s="141"/>
      <c r="G12" s="142"/>
      <c r="H12" s="133" t="s">
        <v>95</v>
      </c>
      <c r="I12" s="143"/>
      <c r="J12" s="133">
        <v>150</v>
      </c>
      <c r="K12" s="141"/>
      <c r="Q12" s="139"/>
      <c r="R12" s="133" t="s">
        <v>97</v>
      </c>
      <c r="S12" s="133">
        <f t="shared" si="0"/>
        <v>220</v>
      </c>
      <c r="T12" s="133">
        <f>IF(D9=H48,N4,0)</f>
        <v>1</v>
      </c>
      <c r="U12" s="133">
        <f>IF(T12&gt;0,O4,0)</f>
        <v>0</v>
      </c>
      <c r="V12" s="141"/>
      <c r="X12" s="146"/>
      <c r="Y12" s="163">
        <f t="shared" ref="Y12:Y14" si="2">R35</f>
        <v>0</v>
      </c>
      <c r="Z12" s="134">
        <f t="shared" si="1"/>
        <v>0</v>
      </c>
      <c r="AA12" s="134">
        <f t="shared" si="1"/>
        <v>0</v>
      </c>
      <c r="AB12" s="134">
        <f>S35</f>
        <v>0</v>
      </c>
      <c r="AC12" s="133">
        <f>Z12-AA12-((Z12*D17)/D15)</f>
        <v>0</v>
      </c>
      <c r="AD12" s="164">
        <f>IF(Z12&gt;0,(AC12*AB12*D11)/D13,0)</f>
        <v>0</v>
      </c>
      <c r="AE12" s="147"/>
      <c r="AG12" s="139"/>
      <c r="AH12" s="172" t="s">
        <v>98</v>
      </c>
      <c r="AI12" s="173">
        <f>(AB8*AI11*D11)/D13</f>
        <v>0</v>
      </c>
      <c r="AJ12" s="148"/>
      <c r="AL12" s="139"/>
      <c r="AM12" s="166">
        <f>R36</f>
        <v>0</v>
      </c>
      <c r="AN12" s="134">
        <f>IF(D9=H39,Z13,IF(D9=H40,Z24,IF(D9=H41,Z35,IF(D9=H42,Z46,IF(D9=H43,Z57,IF(D9=H44,Z68,IF(D9=H45,Z79,IF(D9=H46,Z90,IF(D9=H47,Z101,IF(D9=H48,Z112))))))))))</f>
        <v>0</v>
      </c>
      <c r="AO12" s="134">
        <f>IF(D9=H39,AA13,IF(D9=H40,AA24,IF(D9=H41,AA35,IF(D9=H42,AA46,IF(D9=H43,AA57,IF(D9=H44,AA68,IF(D9=H45,AA79,IF(D9=H46,AA90,IF(D9=H47,AA101,IF(D9=H48,AA112))))))))))</f>
        <v>0</v>
      </c>
      <c r="AP12" s="135">
        <f>IF(D9=H39,AB13,IF(D9=H40,AB24,IF(D9=H41,AB35,IF(D9=H42,AB46,IF(D9=H43,AB57,IF(D9=H44,AB68,IF(D9=H45,AB79,IF(D9=H46,AB90,IF(D9=H47,AB101,IF(D9=H48,AB112))))))))))</f>
        <v>0</v>
      </c>
      <c r="AQ12" s="134">
        <f>IF(D9=H39,AC13,IF(D9=H40,AC24,IF(D9=H41,AC35,IF(D9=H42,AC46,IF(D9=H43,AC57,IF(D9=H44,AC68,IF(D9=H45,AC79,IF(D9=H46,AC90,IF(D9=H47,AC101,IF(D9=H48,AC112))))))))))</f>
        <v>0</v>
      </c>
      <c r="AR12" s="135">
        <f>IF(D9=H39,AD13,IF(D9=H40,AD24,IF(D9=H41,AD35,IF(D9=H42,AD46,IF(D9=H43,AD57,IF(D9=H44,AD68,IF(D9=H45,AD79,IF(D9=H46,AD90,IF(D9=H47,AD101,IF(D9=H48,AD112))))))))))</f>
        <v>0</v>
      </c>
      <c r="AS12" s="141"/>
    </row>
    <row r="13" spans="2:45" ht="18" x14ac:dyDescent="0.35">
      <c r="B13" s="139"/>
      <c r="C13" s="151" t="s">
        <v>99</v>
      </c>
      <c r="D13" s="174">
        <f>'IP &amp; IC'!D6</f>
        <v>260</v>
      </c>
      <c r="E13" s="175"/>
      <c r="G13" s="142"/>
      <c r="H13" s="133" t="s">
        <v>97</v>
      </c>
      <c r="I13" s="143"/>
      <c r="J13" s="133">
        <v>220</v>
      </c>
      <c r="K13" s="141"/>
      <c r="Q13" s="139"/>
      <c r="V13" s="141"/>
      <c r="X13" s="146"/>
      <c r="Y13" s="163">
        <f t="shared" si="2"/>
        <v>0</v>
      </c>
      <c r="Z13" s="134">
        <f t="shared" si="1"/>
        <v>0</v>
      </c>
      <c r="AA13" s="134">
        <f t="shared" si="1"/>
        <v>0</v>
      </c>
      <c r="AB13" s="134">
        <f>S36</f>
        <v>0</v>
      </c>
      <c r="AC13" s="133">
        <f>Z13-AA13-((Z13*D17)/D15)</f>
        <v>0</v>
      </c>
      <c r="AD13" s="164">
        <f>IF(Z13&gt;0,(AC13*AB13*D11)/D13,0)</f>
        <v>0</v>
      </c>
      <c r="AE13" s="147"/>
      <c r="AG13" s="139"/>
      <c r="AJ13" s="148"/>
      <c r="AL13" s="139"/>
      <c r="AM13" s="166">
        <f>R37</f>
        <v>0</v>
      </c>
      <c r="AN13" s="134">
        <f>IF(D9=H39,Z14,IF(D9=H40,Z25,IF(D9=H41,Z36,IF(D9=H42,Z47,IF(D9=H43,Z58,IF(D9=H44,Z69,IF(D9=H45,Z80,IF(D9=H46,Z91,IF(D9=H47,Z102,IF(D9=H48,Z113))))))))))</f>
        <v>0</v>
      </c>
      <c r="AO13" s="134">
        <f>IF(D9=H39,AA14,IF(D9=H40,AA25,IF(D9=H41,AA36,IF(D9=H42,AA47,IF(D9=H43,AA58,IF(D9=H44,AA69,IF(D9=H45,AA80,IF(D9=H46,AA91,IF(D9=H47,AA102,IF(D9=H48,AA113))))))))))</f>
        <v>0</v>
      </c>
      <c r="AP13" s="135">
        <f>IF(D9=H39,AB14,IF(D9=H40,AB25,IF(D9=H41,AB36,IF(D9=H42,AB47,IF(D9=H43,AB58,IF(D9=H44,AB69,IF(D9=H45,AB80,IF(D9=H46,AB91,IF(D9=H47,AB102,IF(D9=H48,AB113))))))))))</f>
        <v>0</v>
      </c>
      <c r="AQ13" s="134">
        <f>IF(D9=H39,AC14,IF(D9=H40,AC25,IF(D9=H41,AC36,IF(D9=H42,AC47,IF(D9=H43,AC58,IF(D9=H44,AC69,IF(D9=H45,AC80,IF(D9=H46,AC91,IF(D9=H47,AC102,IF(D9=H48,AC113))))))))))</f>
        <v>0</v>
      </c>
      <c r="AR13" s="135">
        <f>IF(D9=H39,AD14,IF(D9=H40,AD25,IF(D9=H41,AD36,IF(D9=H42,AD47,IF(D9=H43,AD58,IF(D9=H44,AD69,IF(D9=H45,AD80,IF(D9=H46,AD91,IF(D9=H47,AD102,IF(D9=H48,AD113))))))))))</f>
        <v>0</v>
      </c>
      <c r="AS13" s="141"/>
    </row>
    <row r="14" spans="2:45" x14ac:dyDescent="0.25">
      <c r="B14" s="139"/>
      <c r="E14" s="141"/>
      <c r="G14" s="142"/>
      <c r="I14" s="143"/>
      <c r="K14" s="141"/>
      <c r="Q14" s="139"/>
      <c r="R14" s="133" t="s">
        <v>100</v>
      </c>
      <c r="S14" s="133">
        <f>J15</f>
        <v>0</v>
      </c>
      <c r="T14" s="133">
        <f>IF(D9=H40,N4,0)</f>
        <v>0</v>
      </c>
      <c r="U14" s="133">
        <f>IF(T14&gt;0,O4,0)</f>
        <v>0</v>
      </c>
      <c r="V14" s="141"/>
      <c r="X14" s="146"/>
      <c r="Y14" s="163">
        <f t="shared" si="2"/>
        <v>0</v>
      </c>
      <c r="Z14" s="134">
        <f t="shared" si="1"/>
        <v>0</v>
      </c>
      <c r="AA14" s="134">
        <f t="shared" si="1"/>
        <v>0</v>
      </c>
      <c r="AB14" s="134">
        <f>S37</f>
        <v>0</v>
      </c>
      <c r="AC14" s="133">
        <f>Z14-AA14-((Z14*D17)/D15)</f>
        <v>0</v>
      </c>
      <c r="AD14" s="164">
        <f>IF(Z14&gt;0,(AC14*AB14*D11)/D13,0)</f>
        <v>0</v>
      </c>
      <c r="AE14" s="147"/>
      <c r="AG14" s="139"/>
      <c r="AJ14" s="148"/>
      <c r="AL14" s="139"/>
      <c r="AS14" s="141"/>
    </row>
    <row r="15" spans="2:45" x14ac:dyDescent="0.25">
      <c r="B15" s="139"/>
      <c r="C15" s="151" t="s">
        <v>101</v>
      </c>
      <c r="D15" s="176">
        <f>SUM(Estimator!G66)</f>
        <v>1</v>
      </c>
      <c r="E15" s="177"/>
      <c r="G15" s="142"/>
      <c r="H15" s="133" t="s">
        <v>100</v>
      </c>
      <c r="I15" s="143"/>
      <c r="J15" s="133">
        <v>0</v>
      </c>
      <c r="K15" s="141"/>
      <c r="Q15" s="139"/>
      <c r="V15" s="141"/>
      <c r="X15" s="146"/>
      <c r="Y15" s="172" t="s">
        <v>102</v>
      </c>
      <c r="Z15" s="178">
        <f>SUM(Z8:Z14)</f>
        <v>0</v>
      </c>
      <c r="AA15" s="178">
        <f>SUM(AA8:AA14)</f>
        <v>0</v>
      </c>
      <c r="AB15" s="178" t="s">
        <v>103</v>
      </c>
      <c r="AC15" s="179">
        <f>SUM(AC8:AC14)</f>
        <v>0</v>
      </c>
      <c r="AD15" s="173">
        <f>SUM(AD8:AD14)</f>
        <v>0</v>
      </c>
      <c r="AE15" s="147"/>
      <c r="AG15" s="139"/>
      <c r="AJ15" s="148"/>
      <c r="AL15" s="139"/>
      <c r="AM15" s="133" t="s">
        <v>104</v>
      </c>
      <c r="AN15" s="134">
        <f>SUM(AR7:AR13)</f>
        <v>338.46153846153845</v>
      </c>
      <c r="AS15" s="141"/>
    </row>
    <row r="16" spans="2:45" x14ac:dyDescent="0.25">
      <c r="B16" s="139"/>
      <c r="E16" s="141"/>
      <c r="G16" s="142"/>
      <c r="I16" s="143"/>
      <c r="K16" s="141"/>
      <c r="Q16" s="139"/>
      <c r="R16" s="133" t="s">
        <v>105</v>
      </c>
      <c r="S16" s="133">
        <v>75</v>
      </c>
      <c r="T16" s="133">
        <f>IF(AND(D9=H41,D7&lt;15),N4,0)</f>
        <v>0</v>
      </c>
      <c r="U16" s="133">
        <f>IF(T16&gt;0,O4,0)</f>
        <v>0</v>
      </c>
      <c r="V16" s="141"/>
      <c r="X16" s="146"/>
      <c r="AE16" s="147"/>
      <c r="AG16" s="139"/>
      <c r="AJ16" s="148"/>
      <c r="AL16" s="139"/>
      <c r="AS16" s="141"/>
    </row>
    <row r="17" spans="2:45" x14ac:dyDescent="0.25">
      <c r="B17" s="139"/>
      <c r="C17" s="151" t="s">
        <v>106</v>
      </c>
      <c r="D17" s="180">
        <f>Estimator!I28</f>
        <v>0</v>
      </c>
      <c r="E17" s="177"/>
      <c r="G17" s="142"/>
      <c r="H17" s="133" t="s">
        <v>107</v>
      </c>
      <c r="I17" s="181" t="s">
        <v>108</v>
      </c>
      <c r="J17" s="133">
        <v>75</v>
      </c>
      <c r="K17" s="141"/>
      <c r="Q17" s="139"/>
      <c r="R17" s="133" t="s">
        <v>109</v>
      </c>
      <c r="S17" s="133">
        <v>25</v>
      </c>
      <c r="T17" s="133">
        <f>IF(AND(D9=H41,D7&gt;14),N4,0)</f>
        <v>0</v>
      </c>
      <c r="U17" s="133">
        <f>IF(T17&gt;0,O4,0)</f>
        <v>0</v>
      </c>
      <c r="V17" s="141"/>
      <c r="X17" s="146"/>
      <c r="Y17" s="158" t="s">
        <v>110</v>
      </c>
      <c r="Z17" s="159"/>
      <c r="AA17" s="159"/>
      <c r="AB17" s="159"/>
      <c r="AC17" s="160"/>
      <c r="AD17" s="161"/>
      <c r="AE17" s="147"/>
      <c r="AG17" s="139"/>
      <c r="AH17" s="304" t="str">
        <f>Y17</f>
        <v>Central Backnell</v>
      </c>
      <c r="AI17" s="305"/>
      <c r="AJ17" s="148"/>
      <c r="AL17" s="139"/>
      <c r="AM17" s="133" t="s">
        <v>111</v>
      </c>
      <c r="AN17" s="134">
        <f>IF(D9=H39,AI11,IF(D9=H40,AI22,IF(D9=H41,AI33,IF(D9=H42,AI44,IF(D9=H43,AI55,IF(D9=H44,AI66,IF(D9=H45,AI77,IF(D9=H46,AI88,IF(D9=H47,AI99,IF(D9=H48,AI110))))))))))</f>
        <v>0</v>
      </c>
      <c r="AS17" s="141"/>
    </row>
    <row r="18" spans="2:45" ht="15" customHeight="1" x14ac:dyDescent="0.25">
      <c r="B18" s="139"/>
      <c r="E18" s="141"/>
      <c r="G18" s="142"/>
      <c r="I18" s="143" t="s">
        <v>112</v>
      </c>
      <c r="J18" s="133">
        <v>25</v>
      </c>
      <c r="K18" s="141"/>
      <c r="Q18" s="139"/>
      <c r="R18" s="133" t="s">
        <v>113</v>
      </c>
      <c r="S18" s="133">
        <v>350</v>
      </c>
      <c r="T18" s="133">
        <f>IF(AND(D9=H39,D7&lt;15),N4,0)</f>
        <v>0</v>
      </c>
      <c r="U18" s="133">
        <f>IF(T18&gt;0,O4,0)</f>
        <v>0</v>
      </c>
      <c r="V18" s="141"/>
      <c r="X18" s="146"/>
      <c r="Y18" s="163" t="s">
        <v>57</v>
      </c>
      <c r="Z18" s="134" t="s">
        <v>78</v>
      </c>
      <c r="AA18" s="134" t="s">
        <v>79</v>
      </c>
      <c r="AB18" s="134" t="s">
        <v>60</v>
      </c>
      <c r="AC18" s="133" t="s">
        <v>80</v>
      </c>
      <c r="AD18" s="164" t="s">
        <v>81</v>
      </c>
      <c r="AE18" s="147"/>
      <c r="AG18" s="139"/>
      <c r="AH18" s="163" t="s">
        <v>82</v>
      </c>
      <c r="AI18" s="165">
        <f>Z19</f>
        <v>0</v>
      </c>
      <c r="AJ18" s="148"/>
      <c r="AL18" s="139"/>
      <c r="AM18" s="133" t="s">
        <v>114</v>
      </c>
      <c r="AN18" s="134">
        <f>IF('Social housing relief'!I11=0,0,IF(D9=H39,AI11,IF(D9=H40,AI23,IF(D9=H41,AI34,IF(D9=H42,AI45,IF(D9=H43,AI56,IF(D9=H44,AI67,IF(D9=H45,AI78,IF(D9=H46,AI89,IF(D9=H47,AI100,IF(D9=H48,AI111)))))))))))</f>
        <v>0</v>
      </c>
      <c r="AS18" s="141"/>
    </row>
    <row r="19" spans="2:45" ht="15" customHeight="1" x14ac:dyDescent="0.35">
      <c r="B19" s="139"/>
      <c r="C19" s="151" t="s">
        <v>115</v>
      </c>
      <c r="D19" s="180">
        <f>Estimator!I33</f>
        <v>0</v>
      </c>
      <c r="E19" s="148"/>
      <c r="G19" s="142"/>
      <c r="H19" s="133" t="s">
        <v>23</v>
      </c>
      <c r="I19" s="181" t="s">
        <v>108</v>
      </c>
      <c r="J19" s="133">
        <v>350</v>
      </c>
      <c r="K19" s="141"/>
      <c r="Q19" s="139"/>
      <c r="R19" s="133" t="s">
        <v>116</v>
      </c>
      <c r="S19" s="133">
        <v>220</v>
      </c>
      <c r="T19" s="133">
        <f>IF(AND(D9=H39,D7&gt;14),N4,0)</f>
        <v>0</v>
      </c>
      <c r="U19" s="133">
        <f>IF(T19&gt;0,O4,0)</f>
        <v>0</v>
      </c>
      <c r="V19" s="141"/>
      <c r="X19" s="146"/>
      <c r="Y19" s="163" t="str">
        <f>Y8</f>
        <v>Residential (C3)</v>
      </c>
      <c r="Z19" s="134">
        <f>T14</f>
        <v>0</v>
      </c>
      <c r="AA19" s="134">
        <f>U14</f>
        <v>0</v>
      </c>
      <c r="AB19" s="134">
        <f>S14</f>
        <v>0</v>
      </c>
      <c r="AC19" s="133">
        <f>Z19-AA19-((Z19*D17)/D15)</f>
        <v>0</v>
      </c>
      <c r="AD19" s="164">
        <f>IF(Z19&gt;0,(AC19*AB19*D11)/D13,0)</f>
        <v>0</v>
      </c>
      <c r="AE19" s="147"/>
      <c r="AG19" s="139"/>
      <c r="AH19" s="163" t="s">
        <v>85</v>
      </c>
      <c r="AI19" s="165">
        <f>AI8</f>
        <v>0</v>
      </c>
      <c r="AJ19" s="148"/>
      <c r="AL19" s="139"/>
      <c r="AS19" s="141"/>
    </row>
    <row r="20" spans="2:45" ht="18.75" thickBot="1" x14ac:dyDescent="0.4">
      <c r="B20" s="167"/>
      <c r="C20" s="182"/>
      <c r="D20" s="168"/>
      <c r="E20" s="169"/>
      <c r="G20" s="142"/>
      <c r="I20" s="143" t="s">
        <v>112</v>
      </c>
      <c r="J20" s="133">
        <v>220</v>
      </c>
      <c r="K20" s="141"/>
      <c r="Q20" s="139"/>
      <c r="R20" s="133" t="s">
        <v>117</v>
      </c>
      <c r="S20" s="133">
        <v>300</v>
      </c>
      <c r="T20" s="133">
        <f>IF(AND(D9=H42,D7&lt;15),N4,0)</f>
        <v>0</v>
      </c>
      <c r="U20" s="133">
        <f>IF(T20&gt;0,O4,0)</f>
        <v>0</v>
      </c>
      <c r="V20" s="141"/>
      <c r="X20" s="146"/>
      <c r="Y20" s="163" t="str">
        <f t="shared" ref="Y20:Y21" si="3">Y9</f>
        <v>Specialist residential accommodoation for older people</v>
      </c>
      <c r="Z20" s="134">
        <f>T24</f>
        <v>0</v>
      </c>
      <c r="AA20" s="134">
        <f>U24</f>
        <v>0</v>
      </c>
      <c r="AB20" s="134">
        <f>S24</f>
        <v>0</v>
      </c>
      <c r="AC20" s="133">
        <f>Z20-AA20-((Z20*D17)/D15)</f>
        <v>0</v>
      </c>
      <c r="AD20" s="164">
        <f>IF(Z20&gt;0,(AC20*AB20*D11)/D13,0)</f>
        <v>0</v>
      </c>
      <c r="AE20" s="147"/>
      <c r="AG20" s="139"/>
      <c r="AH20" s="163" t="s">
        <v>90</v>
      </c>
      <c r="AI20" s="165">
        <f>AI9</f>
        <v>0</v>
      </c>
      <c r="AJ20" s="148"/>
      <c r="AL20" s="139"/>
      <c r="AM20" s="133" t="s">
        <v>118</v>
      </c>
      <c r="AN20" s="134">
        <f>AN15-AN18</f>
        <v>338.46153846153845</v>
      </c>
      <c r="AS20" s="141"/>
    </row>
    <row r="21" spans="2:45" ht="15.75" thickBot="1" x14ac:dyDescent="0.3">
      <c r="C21" s="183"/>
      <c r="G21" s="142"/>
      <c r="H21" s="133" t="s">
        <v>119</v>
      </c>
      <c r="I21" s="181" t="s">
        <v>108</v>
      </c>
      <c r="J21" s="133">
        <v>300</v>
      </c>
      <c r="K21" s="141"/>
      <c r="Q21" s="139"/>
      <c r="R21" s="133" t="s">
        <v>120</v>
      </c>
      <c r="S21" s="133">
        <v>150</v>
      </c>
      <c r="T21" s="133">
        <f>IF(AND(D9=H42,D7&gt;14),N4,0)</f>
        <v>0</v>
      </c>
      <c r="U21" s="133">
        <f>IF(T21&gt;0,O4,0)</f>
        <v>0</v>
      </c>
      <c r="V21" s="141"/>
      <c r="X21" s="146"/>
      <c r="Y21" s="163" t="str">
        <f t="shared" si="3"/>
        <v>Large format convenience retail (A1)</v>
      </c>
      <c r="Z21" s="134">
        <f>T30</f>
        <v>0</v>
      </c>
      <c r="AA21" s="134">
        <f>U30</f>
        <v>0</v>
      </c>
      <c r="AB21" s="134">
        <f>S30</f>
        <v>0</v>
      </c>
      <c r="AC21" s="133">
        <f>Z21-AA21-((Z21*D17)/D15)</f>
        <v>0</v>
      </c>
      <c r="AD21" s="164">
        <f>IF(Z21&gt;0,(AC21*AB21*D11)/D13,0)</f>
        <v>0</v>
      </c>
      <c r="AE21" s="147"/>
      <c r="AG21" s="139"/>
      <c r="AH21" s="163"/>
      <c r="AI21" s="165"/>
      <c r="AJ21" s="148"/>
      <c r="AL21" s="167"/>
      <c r="AM21" s="168"/>
      <c r="AN21" s="184"/>
      <c r="AO21" s="184"/>
      <c r="AP21" s="168"/>
      <c r="AQ21" s="184"/>
      <c r="AR21" s="168"/>
      <c r="AS21" s="169"/>
    </row>
    <row r="22" spans="2:45" ht="18" x14ac:dyDescent="0.35">
      <c r="C22" s="183"/>
      <c r="G22" s="142"/>
      <c r="I22" s="143" t="s">
        <v>112</v>
      </c>
      <c r="J22" s="133">
        <v>150</v>
      </c>
      <c r="K22" s="141"/>
      <c r="Q22" s="139"/>
      <c r="V22" s="141"/>
      <c r="X22" s="146"/>
      <c r="Y22" s="185">
        <f>R34</f>
        <v>0</v>
      </c>
      <c r="Z22" s="134">
        <f t="shared" ref="Z22:AA25" si="4">T34</f>
        <v>0</v>
      </c>
      <c r="AA22" s="134">
        <f t="shared" si="4"/>
        <v>0</v>
      </c>
      <c r="AB22" s="134">
        <f>S34</f>
        <v>0</v>
      </c>
      <c r="AC22" s="133">
        <f>Z22-AA22-((Z22*D17)/D15)</f>
        <v>0</v>
      </c>
      <c r="AD22" s="164">
        <f>IF(Z22&gt;0,(AC22*AB22*D11)/D13,0)</f>
        <v>0</v>
      </c>
      <c r="AE22" s="147"/>
      <c r="AG22" s="139"/>
      <c r="AH22" s="163" t="s">
        <v>96</v>
      </c>
      <c r="AI22" s="165">
        <f>AI19-AI20-((AI19*D17)/D15)</f>
        <v>0</v>
      </c>
      <c r="AJ22" s="148"/>
    </row>
    <row r="23" spans="2:45" x14ac:dyDescent="0.25">
      <c r="G23" s="142"/>
      <c r="I23" s="143"/>
      <c r="K23" s="141"/>
      <c r="Q23" s="139"/>
      <c r="R23" s="145" t="s">
        <v>121</v>
      </c>
      <c r="V23" s="141"/>
      <c r="X23" s="146"/>
      <c r="Y23" s="185">
        <f t="shared" ref="Y23:Y25" si="5">R35</f>
        <v>0</v>
      </c>
      <c r="Z23" s="134">
        <f t="shared" si="4"/>
        <v>0</v>
      </c>
      <c r="AA23" s="134">
        <f t="shared" si="4"/>
        <v>0</v>
      </c>
      <c r="AB23" s="134">
        <f>S35</f>
        <v>0</v>
      </c>
      <c r="AC23" s="133">
        <f>Z23-AA23-((Z23*D17)/D15)</f>
        <v>0</v>
      </c>
      <c r="AD23" s="164">
        <f>IF(Z23&gt;0,(AC23*AB23*D11)/D13,0)</f>
        <v>0</v>
      </c>
      <c r="AE23" s="147"/>
      <c r="AG23" s="139"/>
      <c r="AH23" s="172" t="s">
        <v>98</v>
      </c>
      <c r="AI23" s="173">
        <f>(AB19*AI22*D11)/D13</f>
        <v>0</v>
      </c>
      <c r="AJ23" s="148"/>
    </row>
    <row r="24" spans="2:45" x14ac:dyDescent="0.25">
      <c r="B24" s="217"/>
      <c r="D24" s="217"/>
      <c r="E24" s="217"/>
      <c r="G24" s="142"/>
      <c r="H24" s="145" t="s">
        <v>121</v>
      </c>
      <c r="I24" s="143"/>
      <c r="K24" s="141"/>
      <c r="Q24" s="139"/>
      <c r="R24" s="133" t="s">
        <v>100</v>
      </c>
      <c r="S24" s="133">
        <f>J25</f>
        <v>0</v>
      </c>
      <c r="T24" s="133">
        <f>IF(D9=H40,N5,0)</f>
        <v>0</v>
      </c>
      <c r="U24" s="133">
        <f>IF(T24&gt;0,O5,0)</f>
        <v>0</v>
      </c>
      <c r="V24" s="141"/>
      <c r="X24" s="146"/>
      <c r="Y24" s="185">
        <f t="shared" si="5"/>
        <v>0</v>
      </c>
      <c r="Z24" s="134">
        <f t="shared" si="4"/>
        <v>0</v>
      </c>
      <c r="AA24" s="134">
        <f t="shared" si="4"/>
        <v>0</v>
      </c>
      <c r="AB24" s="134">
        <f>S36</f>
        <v>0</v>
      </c>
      <c r="AC24" s="133">
        <f>Z24-AA24-((Z24*D17)/D15)</f>
        <v>0</v>
      </c>
      <c r="AD24" s="164">
        <f>IF(Z24&gt;0,(AC24*AB24*D11)/D13,0)</f>
        <v>0</v>
      </c>
      <c r="AE24" s="147"/>
      <c r="AG24" s="139"/>
      <c r="AJ24" s="148"/>
    </row>
    <row r="25" spans="2:45" ht="15" customHeight="1" x14ac:dyDescent="0.25">
      <c r="B25" s="186"/>
      <c r="D25" s="187"/>
      <c r="E25" s="187"/>
      <c r="G25" s="142"/>
      <c r="H25" s="133" t="s">
        <v>100</v>
      </c>
      <c r="I25" s="143"/>
      <c r="J25" s="133">
        <v>0</v>
      </c>
      <c r="K25" s="141"/>
      <c r="Q25" s="139"/>
      <c r="R25" s="133" t="s">
        <v>107</v>
      </c>
      <c r="S25" s="133">
        <f>J26</f>
        <v>0</v>
      </c>
      <c r="T25" s="133">
        <f>IF(D9=H41,N5,0)</f>
        <v>0</v>
      </c>
      <c r="U25" s="133">
        <f>IF(T25&gt;0,O5,0)</f>
        <v>0</v>
      </c>
      <c r="V25" s="141"/>
      <c r="X25" s="146"/>
      <c r="Y25" s="185">
        <f t="shared" si="5"/>
        <v>0</v>
      </c>
      <c r="Z25" s="134">
        <f t="shared" si="4"/>
        <v>0</v>
      </c>
      <c r="AA25" s="134">
        <f t="shared" si="4"/>
        <v>0</v>
      </c>
      <c r="AB25" s="134">
        <f>S37</f>
        <v>0</v>
      </c>
      <c r="AC25" s="133">
        <f>Z25-AA25-((Z25*D17)/D15)</f>
        <v>0</v>
      </c>
      <c r="AD25" s="164">
        <f>IF(Z25&gt;0,(AC25*AB25*D11)/D13,0)</f>
        <v>0</v>
      </c>
      <c r="AE25" s="147"/>
      <c r="AG25" s="139"/>
      <c r="AJ25" s="148"/>
    </row>
    <row r="26" spans="2:45" x14ac:dyDescent="0.25">
      <c r="B26" s="217"/>
      <c r="D26" s="188"/>
      <c r="E26" s="188"/>
      <c r="G26" s="142"/>
      <c r="H26" s="133" t="s">
        <v>107</v>
      </c>
      <c r="I26" s="143"/>
      <c r="J26" s="133">
        <v>0</v>
      </c>
      <c r="K26" s="141"/>
      <c r="Q26" s="139"/>
      <c r="R26" s="133" t="s">
        <v>122</v>
      </c>
      <c r="S26" s="133">
        <f>J27</f>
        <v>100</v>
      </c>
      <c r="T26" s="133">
        <f>IF(D9=H39,N5,IF(D9=H46,N5,IF(D9=H45,N5,IF(D9=H47,N5,IF(D9=H48,N5,0)))))</f>
        <v>0</v>
      </c>
      <c r="U26" s="133">
        <f>IF(T26&gt;0,O5,0)</f>
        <v>0</v>
      </c>
      <c r="V26" s="141"/>
      <c r="X26" s="146"/>
      <c r="Y26" s="172" t="s">
        <v>102</v>
      </c>
      <c r="Z26" s="178">
        <f>SUM(Z19:Z25)</f>
        <v>0</v>
      </c>
      <c r="AA26" s="178">
        <f>SUM(AA19:AA25)</f>
        <v>0</v>
      </c>
      <c r="AB26" s="178" t="s">
        <v>103</v>
      </c>
      <c r="AC26" s="179">
        <f>SUM(AC19:AC25)</f>
        <v>0</v>
      </c>
      <c r="AD26" s="173">
        <f>SUM(AD19:AD25)</f>
        <v>0</v>
      </c>
      <c r="AE26" s="147"/>
      <c r="AG26" s="139"/>
      <c r="AI26" s="135"/>
      <c r="AJ26" s="148"/>
    </row>
    <row r="27" spans="2:45" ht="17.25" customHeight="1" x14ac:dyDescent="0.25">
      <c r="G27" s="142"/>
      <c r="H27" s="133" t="s">
        <v>122</v>
      </c>
      <c r="I27" s="143"/>
      <c r="J27" s="133">
        <v>100</v>
      </c>
      <c r="K27" s="141"/>
      <c r="Q27" s="139"/>
      <c r="R27" s="133" t="s">
        <v>123</v>
      </c>
      <c r="S27" s="133">
        <f>J28</f>
        <v>75</v>
      </c>
      <c r="T27" s="133">
        <f>IF(D9=H42,N5,IF(D9=H44,N5,IF(D9=H43,N5,0)))</f>
        <v>0</v>
      </c>
      <c r="U27" s="133">
        <f>IF(T27&gt;0,O5,0)</f>
        <v>0</v>
      </c>
      <c r="V27" s="141"/>
      <c r="X27" s="146"/>
      <c r="AE27" s="147"/>
      <c r="AG27" s="139"/>
      <c r="AJ27" s="148"/>
    </row>
    <row r="28" spans="2:45" x14ac:dyDescent="0.25">
      <c r="G28" s="142"/>
      <c r="H28" s="133" t="s">
        <v>123</v>
      </c>
      <c r="I28" s="143"/>
      <c r="J28" s="133">
        <v>75</v>
      </c>
      <c r="K28" s="141"/>
      <c r="Q28" s="139"/>
      <c r="V28" s="141"/>
      <c r="X28" s="146"/>
      <c r="Y28" s="158" t="s">
        <v>107</v>
      </c>
      <c r="Z28" s="159"/>
      <c r="AA28" s="159"/>
      <c r="AB28" s="159"/>
      <c r="AC28" s="160"/>
      <c r="AD28" s="161"/>
      <c r="AE28" s="147"/>
      <c r="AG28" s="139"/>
      <c r="AH28" s="304" t="str">
        <f>Y28</f>
        <v>Outer Bracknell</v>
      </c>
      <c r="AI28" s="305"/>
      <c r="AJ28" s="148"/>
    </row>
    <row r="29" spans="2:45" ht="17.25" x14ac:dyDescent="0.25">
      <c r="G29" s="142"/>
      <c r="I29" s="143"/>
      <c r="K29" s="141"/>
      <c r="Q29" s="139"/>
      <c r="R29" s="145" t="s">
        <v>124</v>
      </c>
      <c r="V29" s="141"/>
      <c r="X29" s="146"/>
      <c r="Y29" s="163" t="s">
        <v>57</v>
      </c>
      <c r="Z29" s="134" t="s">
        <v>78</v>
      </c>
      <c r="AA29" s="134" t="s">
        <v>79</v>
      </c>
      <c r="AB29" s="134" t="s">
        <v>60</v>
      </c>
      <c r="AC29" s="133" t="s">
        <v>80</v>
      </c>
      <c r="AD29" s="164" t="s">
        <v>81</v>
      </c>
      <c r="AE29" s="147"/>
      <c r="AG29" s="139"/>
      <c r="AH29" s="163" t="s">
        <v>82</v>
      </c>
      <c r="AI29" s="165">
        <f>Z30</f>
        <v>0</v>
      </c>
      <c r="AJ29" s="148"/>
    </row>
    <row r="30" spans="2:45" ht="14.25" customHeight="1" x14ac:dyDescent="0.35">
      <c r="G30" s="142"/>
      <c r="H30" s="145" t="s">
        <v>124</v>
      </c>
      <c r="I30" s="143"/>
      <c r="K30" s="141"/>
      <c r="Q30" s="139"/>
      <c r="R30" s="133" t="s">
        <v>110</v>
      </c>
      <c r="S30" s="133">
        <f>J31</f>
        <v>0</v>
      </c>
      <c r="T30" s="133">
        <f>IF(D9=H40,N6,0)</f>
        <v>0</v>
      </c>
      <c r="U30" s="133">
        <f>IF(T30&gt;0,O6,0)</f>
        <v>0</v>
      </c>
      <c r="V30" s="141"/>
      <c r="X30" s="146"/>
      <c r="Y30" s="163" t="str">
        <f>Y19</f>
        <v>Residential (C3)</v>
      </c>
      <c r="Z30" s="134">
        <f>IF(D7&lt;15,T16,T17)</f>
        <v>0</v>
      </c>
      <c r="AA30" s="134">
        <f>IF(D7&lt;15,U16,U17)</f>
        <v>0</v>
      </c>
      <c r="AB30" s="134">
        <f>IF(D7&lt;15,S16,S17)</f>
        <v>75</v>
      </c>
      <c r="AC30" s="133">
        <f>Z30-AA30-((Z30*D17)/D15)</f>
        <v>0</v>
      </c>
      <c r="AD30" s="164">
        <f>IF(Z30&gt;0,(AC30*AB30*D11)/D13,0)</f>
        <v>0</v>
      </c>
      <c r="AE30" s="147"/>
      <c r="AG30" s="139"/>
      <c r="AH30" s="163" t="s">
        <v>85</v>
      </c>
      <c r="AI30" s="165">
        <f>AI19</f>
        <v>0</v>
      </c>
      <c r="AJ30" s="148"/>
    </row>
    <row r="31" spans="2:45" ht="18" x14ac:dyDescent="0.35">
      <c r="G31" s="142"/>
      <c r="H31" s="133" t="s">
        <v>110</v>
      </c>
      <c r="I31" s="143"/>
      <c r="J31" s="133">
        <v>0</v>
      </c>
      <c r="K31" s="141"/>
      <c r="Q31" s="139"/>
      <c r="R31" s="133" t="s">
        <v>125</v>
      </c>
      <c r="S31" s="133">
        <f>J32</f>
        <v>100</v>
      </c>
      <c r="T31" s="133">
        <f>IF(D9=H40,0,N6)</f>
        <v>0</v>
      </c>
      <c r="U31" s="133">
        <f>IF(T31&gt;0,O6,0)</f>
        <v>0</v>
      </c>
      <c r="V31" s="141"/>
      <c r="X31" s="146"/>
      <c r="Y31" s="163" t="str">
        <f t="shared" ref="Y31:Y32" si="6">Y20</f>
        <v>Specialist residential accommodoation for older people</v>
      </c>
      <c r="Z31" s="134">
        <f>T25</f>
        <v>0</v>
      </c>
      <c r="AA31" s="134">
        <f>U25</f>
        <v>0</v>
      </c>
      <c r="AB31" s="134">
        <f>S25</f>
        <v>0</v>
      </c>
      <c r="AC31" s="133">
        <f>Z31-AA31-((Z31*D17)/D15)</f>
        <v>0</v>
      </c>
      <c r="AD31" s="164">
        <f>IF(Z31&gt;0,(AC31*AB31*D11)/D13,0)</f>
        <v>0</v>
      </c>
      <c r="AE31" s="147"/>
      <c r="AG31" s="139"/>
      <c r="AH31" s="163" t="s">
        <v>90</v>
      </c>
      <c r="AI31" s="165">
        <f>AI20</f>
        <v>0</v>
      </c>
      <c r="AJ31" s="148"/>
    </row>
    <row r="32" spans="2:45" x14ac:dyDescent="0.25">
      <c r="G32" s="142"/>
      <c r="H32" s="133" t="s">
        <v>125</v>
      </c>
      <c r="I32" s="143"/>
      <c r="J32" s="133">
        <v>100</v>
      </c>
      <c r="K32" s="141"/>
      <c r="Q32" s="139"/>
      <c r="V32" s="141"/>
      <c r="X32" s="146"/>
      <c r="Y32" s="163" t="str">
        <f t="shared" si="6"/>
        <v>Large format convenience retail (A1)</v>
      </c>
      <c r="Z32" s="134">
        <f>T31</f>
        <v>0</v>
      </c>
      <c r="AA32" s="134">
        <f>U31</f>
        <v>0</v>
      </c>
      <c r="AB32" s="134">
        <f>S31</f>
        <v>100</v>
      </c>
      <c r="AC32" s="133">
        <f>Z32-AA32-((Z32*D17)/D15)</f>
        <v>0</v>
      </c>
      <c r="AD32" s="164">
        <f>IF(Z32&gt;0,(AC32*AB32*D11)/D13,0)</f>
        <v>0</v>
      </c>
      <c r="AE32" s="147"/>
      <c r="AG32" s="139"/>
      <c r="AH32" s="163"/>
      <c r="AI32" s="165"/>
      <c r="AJ32" s="148"/>
    </row>
    <row r="33" spans="7:36" ht="18" x14ac:dyDescent="0.35">
      <c r="G33" s="142"/>
      <c r="I33" s="143"/>
      <c r="K33" s="141"/>
      <c r="Q33" s="139"/>
      <c r="R33" s="145" t="s">
        <v>126</v>
      </c>
      <c r="V33" s="141"/>
      <c r="X33" s="146"/>
      <c r="Y33" s="185">
        <f>R34</f>
        <v>0</v>
      </c>
      <c r="Z33" s="134">
        <f t="shared" ref="Z33:AA36" si="7">T34</f>
        <v>0</v>
      </c>
      <c r="AA33" s="134">
        <f t="shared" si="7"/>
        <v>0</v>
      </c>
      <c r="AB33" s="134">
        <f>S34</f>
        <v>0</v>
      </c>
      <c r="AC33" s="133">
        <f>Z33-AA33-((Z33*D17)/D15)</f>
        <v>0</v>
      </c>
      <c r="AD33" s="164">
        <f>IF(Z33&gt;0,(AC33*AB33*D11)/D13,0)</f>
        <v>0</v>
      </c>
      <c r="AE33" s="147"/>
      <c r="AG33" s="139"/>
      <c r="AH33" s="163" t="s">
        <v>96</v>
      </c>
      <c r="AI33" s="165">
        <f>AI30-AI31-((AI30*D17)/D15)</f>
        <v>0</v>
      </c>
      <c r="AJ33" s="148"/>
    </row>
    <row r="34" spans="7:36" x14ac:dyDescent="0.25">
      <c r="G34" s="142"/>
      <c r="H34" s="145" t="s">
        <v>126</v>
      </c>
      <c r="I34" s="143"/>
      <c r="K34" s="141"/>
      <c r="Q34" s="139"/>
      <c r="R34" s="166">
        <f>Estimator!C58</f>
        <v>0</v>
      </c>
      <c r="S34" s="133">
        <v>0</v>
      </c>
      <c r="T34" s="133">
        <f>Estimator!G58</f>
        <v>0</v>
      </c>
      <c r="U34" s="133">
        <f>IF(T34&gt;0,O7,0)</f>
        <v>0</v>
      </c>
      <c r="V34" s="141"/>
      <c r="X34" s="146"/>
      <c r="Y34" s="185">
        <f t="shared" ref="Y34:Y36" si="8">R35</f>
        <v>0</v>
      </c>
      <c r="Z34" s="134">
        <f t="shared" si="7"/>
        <v>0</v>
      </c>
      <c r="AA34" s="134">
        <f t="shared" si="7"/>
        <v>0</v>
      </c>
      <c r="AB34" s="134">
        <f>S35</f>
        <v>0</v>
      </c>
      <c r="AC34" s="133">
        <f>Z34-AA34-((Z34*D17)/D15)</f>
        <v>0</v>
      </c>
      <c r="AD34" s="164">
        <f>IF(Z34&gt;0,(AC34*AB34*D11)/D13,0)</f>
        <v>0</v>
      </c>
      <c r="AE34" s="147"/>
      <c r="AG34" s="139"/>
      <c r="AH34" s="172" t="s">
        <v>98</v>
      </c>
      <c r="AI34" s="173">
        <f>(AB30*AI33*D11)/D13</f>
        <v>0</v>
      </c>
      <c r="AJ34" s="148"/>
    </row>
    <row r="35" spans="7:36" x14ac:dyDescent="0.25">
      <c r="G35" s="142"/>
      <c r="H35" s="133" t="s">
        <v>127</v>
      </c>
      <c r="I35" s="143"/>
      <c r="J35" s="133">
        <v>0</v>
      </c>
      <c r="K35" s="141"/>
      <c r="Q35" s="139"/>
      <c r="R35" s="166">
        <f>Estimator!C60</f>
        <v>0</v>
      </c>
      <c r="S35" s="133">
        <v>0</v>
      </c>
      <c r="T35" s="133">
        <f>Estimator!G60</f>
        <v>0</v>
      </c>
      <c r="U35" s="133">
        <f>IF(T35&gt;0,O8,0)</f>
        <v>0</v>
      </c>
      <c r="V35" s="141"/>
      <c r="X35" s="146"/>
      <c r="Y35" s="185">
        <f t="shared" si="8"/>
        <v>0</v>
      </c>
      <c r="Z35" s="134">
        <f t="shared" si="7"/>
        <v>0</v>
      </c>
      <c r="AA35" s="134">
        <f t="shared" si="7"/>
        <v>0</v>
      </c>
      <c r="AB35" s="134">
        <f>S36</f>
        <v>0</v>
      </c>
      <c r="AC35" s="133">
        <f>Z35-AA35-((Z35*D17)/D15)</f>
        <v>0</v>
      </c>
      <c r="AD35" s="164">
        <f>IF(Z35&gt;0,(AC35*AB35*D11)/D13,0)</f>
        <v>0</v>
      </c>
      <c r="AE35" s="147"/>
      <c r="AG35" s="139"/>
      <c r="AJ35" s="148"/>
    </row>
    <row r="36" spans="7:36" ht="15.75" thickBot="1" x14ac:dyDescent="0.3">
      <c r="G36" s="189"/>
      <c r="H36" s="168"/>
      <c r="I36" s="190"/>
      <c r="J36" s="168"/>
      <c r="K36" s="169"/>
      <c r="Q36" s="139"/>
      <c r="R36" s="166">
        <f>Estimator!C62</f>
        <v>0</v>
      </c>
      <c r="S36" s="133">
        <v>0</v>
      </c>
      <c r="T36" s="133">
        <f>Estimator!G62</f>
        <v>0</v>
      </c>
      <c r="U36" s="133">
        <f>IF(T36&gt;0,O9,0)</f>
        <v>0</v>
      </c>
      <c r="V36" s="141"/>
      <c r="X36" s="146"/>
      <c r="Y36" s="185">
        <f t="shared" si="8"/>
        <v>0</v>
      </c>
      <c r="Z36" s="134">
        <f t="shared" si="7"/>
        <v>0</v>
      </c>
      <c r="AA36" s="134">
        <f t="shared" si="7"/>
        <v>0</v>
      </c>
      <c r="AB36" s="134">
        <f>S37</f>
        <v>0</v>
      </c>
      <c r="AC36" s="133">
        <f>Z36-AA36-((Z36*D17)/D15)</f>
        <v>0</v>
      </c>
      <c r="AD36" s="164">
        <f>IF(Z36&gt;0,(AC36*AB36*D11)/D13,0)</f>
        <v>0</v>
      </c>
      <c r="AE36" s="147"/>
      <c r="AG36" s="139"/>
      <c r="AH36" s="306"/>
      <c r="AI36" s="306"/>
      <c r="AJ36" s="148"/>
    </row>
    <row r="37" spans="7:36" ht="15.75" thickBot="1" x14ac:dyDescent="0.3">
      <c r="Q37" s="139"/>
      <c r="R37" s="166">
        <f>Estimator!C64</f>
        <v>0</v>
      </c>
      <c r="S37" s="133">
        <v>0</v>
      </c>
      <c r="T37" s="133">
        <f>Estimator!G64</f>
        <v>0</v>
      </c>
      <c r="U37" s="133">
        <f>IF(T37&gt;0,O10,0)</f>
        <v>0</v>
      </c>
      <c r="V37" s="141"/>
      <c r="X37" s="146"/>
      <c r="Y37" s="172" t="str">
        <f>Y26</f>
        <v>TOTAL:</v>
      </c>
      <c r="Z37" s="178">
        <f>SUM(Z30:Z36)</f>
        <v>0</v>
      </c>
      <c r="AA37" s="178">
        <f>SUM(AA30:AA36)</f>
        <v>0</v>
      </c>
      <c r="AB37" s="178"/>
      <c r="AC37" s="179">
        <f>SUM(AC30:AC36)</f>
        <v>0</v>
      </c>
      <c r="AD37" s="173">
        <f>SUM(AD30:AD36)</f>
        <v>0</v>
      </c>
      <c r="AE37" s="147"/>
      <c r="AG37" s="139"/>
      <c r="AJ37" s="148"/>
    </row>
    <row r="38" spans="7:36" ht="15.75" thickBot="1" x14ac:dyDescent="0.3">
      <c r="G38" s="140"/>
      <c r="H38" s="216" t="s">
        <v>128</v>
      </c>
      <c r="I38" s="191"/>
      <c r="J38" s="191"/>
      <c r="K38" s="138"/>
      <c r="Q38" s="192"/>
      <c r="R38" s="193"/>
      <c r="S38" s="193"/>
      <c r="T38" s="193"/>
      <c r="U38" s="193"/>
      <c r="V38" s="194"/>
      <c r="X38" s="146"/>
      <c r="AE38" s="147"/>
      <c r="AG38" s="139"/>
      <c r="AJ38" s="148"/>
    </row>
    <row r="39" spans="7:36" ht="15.75" thickTop="1" x14ac:dyDescent="0.25">
      <c r="G39" s="139"/>
      <c r="H39" s="133" t="s">
        <v>23</v>
      </c>
      <c r="K39" s="141"/>
      <c r="X39" s="146"/>
      <c r="Y39" s="158" t="s">
        <v>119</v>
      </c>
      <c r="Z39" s="159"/>
      <c r="AA39" s="159"/>
      <c r="AB39" s="159"/>
      <c r="AC39" s="160"/>
      <c r="AD39" s="161"/>
      <c r="AE39" s="147"/>
      <c r="AG39" s="139"/>
      <c r="AH39" s="304" t="str">
        <f>Y39</f>
        <v>Crowthorne/Sandhurst</v>
      </c>
      <c r="AI39" s="305"/>
      <c r="AJ39" s="148"/>
    </row>
    <row r="40" spans="7:36" x14ac:dyDescent="0.25">
      <c r="G40" s="139"/>
      <c r="H40" s="133" t="s">
        <v>100</v>
      </c>
      <c r="K40" s="141"/>
      <c r="X40" s="146"/>
      <c r="Y40" s="163" t="s">
        <v>57</v>
      </c>
      <c r="Z40" s="134" t="s">
        <v>78</v>
      </c>
      <c r="AA40" s="134" t="s">
        <v>79</v>
      </c>
      <c r="AB40" s="134" t="s">
        <v>60</v>
      </c>
      <c r="AC40" s="133" t="s">
        <v>80</v>
      </c>
      <c r="AD40" s="164" t="s">
        <v>81</v>
      </c>
      <c r="AE40" s="147"/>
      <c r="AG40" s="139"/>
      <c r="AH40" s="163" t="s">
        <v>82</v>
      </c>
      <c r="AI40" s="165">
        <f>Z41</f>
        <v>0</v>
      </c>
      <c r="AJ40" s="148"/>
    </row>
    <row r="41" spans="7:36" ht="15" customHeight="1" x14ac:dyDescent="0.35">
      <c r="G41" s="139"/>
      <c r="H41" s="133" t="s">
        <v>107</v>
      </c>
      <c r="K41" s="141"/>
      <c r="X41" s="146"/>
      <c r="Y41" s="163" t="str">
        <f>Y30</f>
        <v>Residential (C3)</v>
      </c>
      <c r="Z41" s="134">
        <f>IF(D7&lt;15,T20,T21)</f>
        <v>0</v>
      </c>
      <c r="AA41" s="134">
        <f>IF(D7&lt;15,U20,U21)</f>
        <v>0</v>
      </c>
      <c r="AB41" s="134">
        <f>IF(D7&lt;15,S20,S21)</f>
        <v>300</v>
      </c>
      <c r="AC41" s="133">
        <f>Z41-AA41-((Z41*D17)/D15)</f>
        <v>0</v>
      </c>
      <c r="AD41" s="164">
        <f>IF(Z41&gt;0,(AC41*AB41*D11)/D13,0)</f>
        <v>0</v>
      </c>
      <c r="AE41" s="147"/>
      <c r="AG41" s="139"/>
      <c r="AH41" s="163" t="s">
        <v>85</v>
      </c>
      <c r="AI41" s="165">
        <f>AI30</f>
        <v>0</v>
      </c>
      <c r="AJ41" s="148"/>
    </row>
    <row r="42" spans="7:36" ht="15" customHeight="1" x14ac:dyDescent="0.35">
      <c r="G42" s="139"/>
      <c r="H42" s="133" t="s">
        <v>119</v>
      </c>
      <c r="K42" s="141"/>
      <c r="X42" s="146"/>
      <c r="Y42" s="163" t="str">
        <f t="shared" ref="Y42:Y43" si="9">Y31</f>
        <v>Specialist residential accommodoation for older people</v>
      </c>
      <c r="Z42" s="134">
        <f>T27</f>
        <v>0</v>
      </c>
      <c r="AA42" s="134">
        <f>U27</f>
        <v>0</v>
      </c>
      <c r="AB42" s="134">
        <f>S27</f>
        <v>75</v>
      </c>
      <c r="AC42" s="133">
        <f>Z42-AA42-((Z42*D17)/D15)</f>
        <v>0</v>
      </c>
      <c r="AD42" s="164">
        <f>IF(Z42&gt;0,(AC42*AB42*D11)/D13,0)</f>
        <v>0</v>
      </c>
      <c r="AE42" s="147"/>
      <c r="AG42" s="139"/>
      <c r="AH42" s="163" t="s">
        <v>90</v>
      </c>
      <c r="AI42" s="165">
        <f>AI31</f>
        <v>0</v>
      </c>
      <c r="AJ42" s="148"/>
    </row>
    <row r="43" spans="7:36" ht="15" customHeight="1" x14ac:dyDescent="0.25">
      <c r="G43" s="139"/>
      <c r="H43" s="133" t="s">
        <v>84</v>
      </c>
      <c r="K43" s="141"/>
      <c r="X43" s="146"/>
      <c r="Y43" s="163" t="str">
        <f t="shared" si="9"/>
        <v>Large format convenience retail (A1)</v>
      </c>
      <c r="Z43" s="134">
        <f>T31</f>
        <v>0</v>
      </c>
      <c r="AA43" s="134">
        <f>U31</f>
        <v>0</v>
      </c>
      <c r="AB43" s="134">
        <f>S31</f>
        <v>100</v>
      </c>
      <c r="AC43" s="133">
        <f>Z43-AA43-((Z43*D17)/D15)</f>
        <v>0</v>
      </c>
      <c r="AD43" s="164">
        <f>IF(Z43&gt;0,(AC43*AB43*D11)/D13,0)</f>
        <v>0</v>
      </c>
      <c r="AE43" s="147"/>
      <c r="AG43" s="139"/>
      <c r="AH43" s="163"/>
      <c r="AI43" s="165"/>
      <c r="AJ43" s="148"/>
    </row>
    <row r="44" spans="7:36" ht="18" x14ac:dyDescent="0.35">
      <c r="G44" s="139"/>
      <c r="H44" s="133" t="s">
        <v>77</v>
      </c>
      <c r="K44" s="141"/>
      <c r="X44" s="146"/>
      <c r="Y44" s="185">
        <f>R34</f>
        <v>0</v>
      </c>
      <c r="Z44" s="134">
        <f t="shared" ref="Z44:AA47" si="10">T34</f>
        <v>0</v>
      </c>
      <c r="AA44" s="134">
        <f t="shared" si="10"/>
        <v>0</v>
      </c>
      <c r="AB44" s="134">
        <f>S34</f>
        <v>0</v>
      </c>
      <c r="AC44" s="133">
        <f>Z44-AA44-((Z44*D17)/D15)</f>
        <v>0</v>
      </c>
      <c r="AD44" s="164">
        <f>IF(Z44&gt;0,(AC44*AB44*D11)/D13,0)</f>
        <v>0</v>
      </c>
      <c r="AE44" s="147"/>
      <c r="AG44" s="139"/>
      <c r="AH44" s="163" t="s">
        <v>96</v>
      </c>
      <c r="AI44" s="165">
        <f>AI41-AI42-((AI41*D17)/D15)</f>
        <v>0</v>
      </c>
      <c r="AJ44" s="148"/>
    </row>
    <row r="45" spans="7:36" x14ac:dyDescent="0.25">
      <c r="G45" s="139"/>
      <c r="H45" s="133" t="s">
        <v>93</v>
      </c>
      <c r="K45" s="141"/>
      <c r="X45" s="146"/>
      <c r="Y45" s="185">
        <f t="shared" ref="Y45:Y47" si="11">R35</f>
        <v>0</v>
      </c>
      <c r="Z45" s="134">
        <f t="shared" si="10"/>
        <v>0</v>
      </c>
      <c r="AA45" s="134">
        <f t="shared" si="10"/>
        <v>0</v>
      </c>
      <c r="AB45" s="134">
        <f>S35</f>
        <v>0</v>
      </c>
      <c r="AC45" s="133">
        <f>Z45-AA45-((Z45*D17)/D15)</f>
        <v>0</v>
      </c>
      <c r="AD45" s="164">
        <f>IF(Z45&gt;0,(AC45*AB45*D11)/D13,0)</f>
        <v>0</v>
      </c>
      <c r="AE45" s="147"/>
      <c r="AG45" s="139"/>
      <c r="AH45" s="172" t="s">
        <v>98</v>
      </c>
      <c r="AI45" s="173">
        <f>(AB41*AI44*D11)/D13</f>
        <v>0</v>
      </c>
      <c r="AJ45" s="148"/>
    </row>
    <row r="46" spans="7:36" x14ac:dyDescent="0.25">
      <c r="G46" s="139"/>
      <c r="H46" s="133" t="s">
        <v>129</v>
      </c>
      <c r="K46" s="141"/>
      <c r="X46" s="146"/>
      <c r="Y46" s="185">
        <f t="shared" si="11"/>
        <v>0</v>
      </c>
      <c r="Z46" s="134">
        <f t="shared" si="10"/>
        <v>0</v>
      </c>
      <c r="AA46" s="134">
        <f t="shared" si="10"/>
        <v>0</v>
      </c>
      <c r="AB46" s="134">
        <f>S36</f>
        <v>0</v>
      </c>
      <c r="AC46" s="133">
        <f>Z46-AA46-((Z46*D17)/D15)</f>
        <v>0</v>
      </c>
      <c r="AD46" s="164">
        <f>IF(Z46&gt;0,(AC46*AB46*D11)/D13,0)</f>
        <v>0</v>
      </c>
      <c r="AE46" s="147"/>
      <c r="AG46" s="139"/>
      <c r="AJ46" s="148"/>
    </row>
    <row r="47" spans="7:36" ht="15" customHeight="1" x14ac:dyDescent="0.25">
      <c r="G47" s="139"/>
      <c r="H47" s="133" t="s">
        <v>95</v>
      </c>
      <c r="K47" s="141"/>
      <c r="X47" s="146"/>
      <c r="Y47" s="185">
        <f t="shared" si="11"/>
        <v>0</v>
      </c>
      <c r="Z47" s="134">
        <f t="shared" si="10"/>
        <v>0</v>
      </c>
      <c r="AA47" s="134">
        <f t="shared" si="10"/>
        <v>0</v>
      </c>
      <c r="AB47" s="134">
        <f>S37</f>
        <v>0</v>
      </c>
      <c r="AC47" s="133">
        <f>Z47-AA47-((Z47*D17)/D15)</f>
        <v>0</v>
      </c>
      <c r="AD47" s="164">
        <f>IF(Z47&gt;0,(AC47*AB47*D11)/D13,0)</f>
        <v>0</v>
      </c>
      <c r="AE47" s="147"/>
      <c r="AG47" s="139"/>
      <c r="AJ47" s="148"/>
    </row>
    <row r="48" spans="7:36" x14ac:dyDescent="0.25">
      <c r="G48" s="139"/>
      <c r="H48" s="133" t="s">
        <v>97</v>
      </c>
      <c r="K48" s="141"/>
      <c r="X48" s="146"/>
      <c r="Y48" s="172" t="s">
        <v>102</v>
      </c>
      <c r="Z48" s="178">
        <f>SUM(Z41:Z47)</f>
        <v>0</v>
      </c>
      <c r="AA48" s="178">
        <f>SUM(AA41:AA47)</f>
        <v>0</v>
      </c>
      <c r="AB48" s="178" t="s">
        <v>103</v>
      </c>
      <c r="AC48" s="179">
        <f>SUM(AC41:AC47)</f>
        <v>0</v>
      </c>
      <c r="AD48" s="173">
        <f>SUM(AD41:AD47)</f>
        <v>0</v>
      </c>
      <c r="AE48" s="147"/>
      <c r="AG48" s="139"/>
      <c r="AJ48" s="148"/>
    </row>
    <row r="49" spans="7:36" x14ac:dyDescent="0.25">
      <c r="G49" s="139"/>
      <c r="K49" s="141"/>
      <c r="X49" s="146"/>
      <c r="AE49" s="147"/>
      <c r="AG49" s="139"/>
      <c r="AJ49" s="148"/>
    </row>
    <row r="50" spans="7:36" ht="15.75" thickBot="1" x14ac:dyDescent="0.3">
      <c r="G50" s="167"/>
      <c r="H50" s="168"/>
      <c r="I50" s="168"/>
      <c r="J50" s="168"/>
      <c r="K50" s="169"/>
      <c r="X50" s="146"/>
      <c r="Y50" s="158" t="s">
        <v>84</v>
      </c>
      <c r="Z50" s="159"/>
      <c r="AA50" s="159"/>
      <c r="AB50" s="159"/>
      <c r="AC50" s="160"/>
      <c r="AD50" s="161"/>
      <c r="AE50" s="147"/>
      <c r="AG50" s="139"/>
      <c r="AH50" s="304" t="str">
        <f>Y50</f>
        <v>Land at Transport Research Laboratory, Crowthorne</v>
      </c>
      <c r="AI50" s="305"/>
      <c r="AJ50" s="148"/>
    </row>
    <row r="51" spans="7:36" x14ac:dyDescent="0.25">
      <c r="X51" s="146"/>
      <c r="Y51" s="163" t="s">
        <v>57</v>
      </c>
      <c r="Z51" s="134" t="s">
        <v>78</v>
      </c>
      <c r="AA51" s="134" t="s">
        <v>79</v>
      </c>
      <c r="AB51" s="134" t="s">
        <v>60</v>
      </c>
      <c r="AC51" s="133" t="s">
        <v>80</v>
      </c>
      <c r="AD51" s="164" t="s">
        <v>81</v>
      </c>
      <c r="AE51" s="147"/>
      <c r="AG51" s="139"/>
      <c r="AH51" s="163" t="s">
        <v>82</v>
      </c>
      <c r="AI51" s="165">
        <f>Z52</f>
        <v>0</v>
      </c>
      <c r="AJ51" s="148"/>
    </row>
    <row r="52" spans="7:36" ht="18" x14ac:dyDescent="0.35">
      <c r="X52" s="146"/>
      <c r="Y52" s="163" t="str">
        <f>Y41</f>
        <v>Residential (C3)</v>
      </c>
      <c r="Z52" s="134">
        <f>T8</f>
        <v>0</v>
      </c>
      <c r="AA52" s="134">
        <f>U8</f>
        <v>0</v>
      </c>
      <c r="AB52" s="134">
        <f>S8</f>
        <v>150</v>
      </c>
      <c r="AC52" s="133">
        <f>Z52-AA52-((Z52*D17)/D15)</f>
        <v>0</v>
      </c>
      <c r="AD52" s="164">
        <f>IF(Z52&gt;0,(AC52*AB52*D11)/D13,0)</f>
        <v>0</v>
      </c>
      <c r="AE52" s="147"/>
      <c r="AG52" s="139"/>
      <c r="AH52" s="163" t="s">
        <v>85</v>
      </c>
      <c r="AI52" s="165">
        <f>AI41</f>
        <v>0</v>
      </c>
      <c r="AJ52" s="148"/>
    </row>
    <row r="53" spans="7:36" ht="18" x14ac:dyDescent="0.35">
      <c r="X53" s="146"/>
      <c r="Y53" s="163" t="str">
        <f t="shared" ref="Y53:Y54" si="12">Y42</f>
        <v>Specialist residential accommodoation for older people</v>
      </c>
      <c r="Z53" s="134">
        <f>T27</f>
        <v>0</v>
      </c>
      <c r="AA53" s="134">
        <f>U27</f>
        <v>0</v>
      </c>
      <c r="AB53" s="134">
        <f>S27</f>
        <v>75</v>
      </c>
      <c r="AC53" s="133">
        <f>Z53-AA53-((Z53*D17)/D15)</f>
        <v>0</v>
      </c>
      <c r="AD53" s="164">
        <f>IF(Z53&gt;0,(AC53*AB53*D11)/D13,0)</f>
        <v>0</v>
      </c>
      <c r="AE53" s="147"/>
      <c r="AG53" s="139"/>
      <c r="AH53" s="163" t="s">
        <v>90</v>
      </c>
      <c r="AI53" s="165">
        <f>AI42</f>
        <v>0</v>
      </c>
      <c r="AJ53" s="148"/>
    </row>
    <row r="54" spans="7:36" x14ac:dyDescent="0.25">
      <c r="X54" s="146"/>
      <c r="Y54" s="163" t="str">
        <f t="shared" si="12"/>
        <v>Large format convenience retail (A1)</v>
      </c>
      <c r="Z54" s="134">
        <f>T31</f>
        <v>0</v>
      </c>
      <c r="AA54" s="134">
        <f>U31</f>
        <v>0</v>
      </c>
      <c r="AB54" s="134">
        <f>S31</f>
        <v>100</v>
      </c>
      <c r="AC54" s="133">
        <f>Z54-AA54-((Z54*D17)/D15)</f>
        <v>0</v>
      </c>
      <c r="AD54" s="164">
        <f>IF(Z54&gt;0,(AC54*AB54*D11)/D13,0)</f>
        <v>0</v>
      </c>
      <c r="AE54" s="147"/>
      <c r="AG54" s="139"/>
      <c r="AH54" s="163"/>
      <c r="AI54" s="165"/>
      <c r="AJ54" s="148"/>
    </row>
    <row r="55" spans="7:36" ht="18" x14ac:dyDescent="0.35">
      <c r="X55" s="146"/>
      <c r="Y55" s="185">
        <f>R34</f>
        <v>0</v>
      </c>
      <c r="Z55" s="134">
        <f t="shared" ref="Z55:AA58" si="13">T34</f>
        <v>0</v>
      </c>
      <c r="AA55" s="134">
        <f t="shared" si="13"/>
        <v>0</v>
      </c>
      <c r="AB55" s="134">
        <f>S34</f>
        <v>0</v>
      </c>
      <c r="AC55" s="133">
        <f>Z55-AA55-((Z55*D17)/D15)</f>
        <v>0</v>
      </c>
      <c r="AD55" s="164">
        <f>IF(Z55&gt;0,(AC55*AB55*D11)/D13,0)</f>
        <v>0</v>
      </c>
      <c r="AE55" s="147"/>
      <c r="AG55" s="139"/>
      <c r="AH55" s="163" t="s">
        <v>96</v>
      </c>
      <c r="AI55" s="165">
        <f>AI52-AI53-((AI52*D17)/D15)</f>
        <v>0</v>
      </c>
      <c r="AJ55" s="148"/>
    </row>
    <row r="56" spans="7:36" x14ac:dyDescent="0.25">
      <c r="X56" s="146"/>
      <c r="Y56" s="185">
        <f t="shared" ref="Y56:Y58" si="14">R35</f>
        <v>0</v>
      </c>
      <c r="Z56" s="134">
        <f t="shared" si="13"/>
        <v>0</v>
      </c>
      <c r="AA56" s="134">
        <f t="shared" si="13"/>
        <v>0</v>
      </c>
      <c r="AB56" s="134">
        <f>S35</f>
        <v>0</v>
      </c>
      <c r="AC56" s="133">
        <f>Z56-AA56-((Z56*D17)/D15)</f>
        <v>0</v>
      </c>
      <c r="AD56" s="164">
        <f>IF(Z56&gt;0,(AC56*AB56*D11)/D13,0)</f>
        <v>0</v>
      </c>
      <c r="AE56" s="147"/>
      <c r="AG56" s="139"/>
      <c r="AH56" s="172" t="s">
        <v>98</v>
      </c>
      <c r="AI56" s="173">
        <f>(AB52*AI55*D11)/D13</f>
        <v>0</v>
      </c>
      <c r="AJ56" s="148"/>
    </row>
    <row r="57" spans="7:36" x14ac:dyDescent="0.25">
      <c r="X57" s="146"/>
      <c r="Y57" s="185">
        <f t="shared" si="14"/>
        <v>0</v>
      </c>
      <c r="Z57" s="134">
        <f t="shared" si="13"/>
        <v>0</v>
      </c>
      <c r="AA57" s="134">
        <f t="shared" si="13"/>
        <v>0</v>
      </c>
      <c r="AB57" s="134">
        <f>S36</f>
        <v>0</v>
      </c>
      <c r="AC57" s="133">
        <f>Z57-AA57-((Z57*D17)/D15)</f>
        <v>0</v>
      </c>
      <c r="AD57" s="164">
        <f>IF(Z57&gt;0,(AC57*AB57*D11)/D13,0)</f>
        <v>0</v>
      </c>
      <c r="AE57" s="147"/>
      <c r="AG57" s="139"/>
      <c r="AJ57" s="148"/>
    </row>
    <row r="58" spans="7:36" x14ac:dyDescent="0.25">
      <c r="X58" s="146"/>
      <c r="Y58" s="185">
        <f t="shared" si="14"/>
        <v>0</v>
      </c>
      <c r="Z58" s="134">
        <f t="shared" si="13"/>
        <v>0</v>
      </c>
      <c r="AA58" s="134">
        <f t="shared" si="13"/>
        <v>0</v>
      </c>
      <c r="AB58" s="134">
        <f>S37</f>
        <v>0</v>
      </c>
      <c r="AC58" s="133">
        <f>Z58-AA58-((Z58*D17)/D15)</f>
        <v>0</v>
      </c>
      <c r="AD58" s="164">
        <f>IF(Z58&gt;0,(AC58*AB58*D11)/D13,0)</f>
        <v>0</v>
      </c>
      <c r="AE58" s="147"/>
      <c r="AG58" s="139"/>
      <c r="AI58" s="135"/>
      <c r="AJ58" s="148"/>
    </row>
    <row r="59" spans="7:36" x14ac:dyDescent="0.25">
      <c r="X59" s="146"/>
      <c r="Y59" s="172" t="s">
        <v>102</v>
      </c>
      <c r="Z59" s="178">
        <f>SUM(Z52:Z58)</f>
        <v>0</v>
      </c>
      <c r="AA59" s="178">
        <f>SUM(AA52:AA58)</f>
        <v>0</v>
      </c>
      <c r="AB59" s="178" t="s">
        <v>103</v>
      </c>
      <c r="AC59" s="179">
        <f>SUM(AC52:AC58)</f>
        <v>0</v>
      </c>
      <c r="AD59" s="173">
        <f>SUM(AD52:AD58)</f>
        <v>0</v>
      </c>
      <c r="AE59" s="147"/>
      <c r="AG59" s="139"/>
      <c r="AJ59" s="148"/>
    </row>
    <row r="60" spans="7:36" x14ac:dyDescent="0.25">
      <c r="X60" s="146"/>
      <c r="AE60" s="147"/>
      <c r="AG60" s="139"/>
      <c r="AH60" s="306"/>
      <c r="AI60" s="306"/>
      <c r="AJ60" s="148"/>
    </row>
    <row r="61" spans="7:36" x14ac:dyDescent="0.25">
      <c r="X61" s="146"/>
      <c r="Y61" s="158" t="s">
        <v>77</v>
      </c>
      <c r="Z61" s="159"/>
      <c r="AA61" s="159"/>
      <c r="AB61" s="159"/>
      <c r="AC61" s="160"/>
      <c r="AD61" s="161"/>
      <c r="AE61" s="147"/>
      <c r="AG61" s="139"/>
      <c r="AH61" s="304" t="str">
        <f>Y61</f>
        <v>Land at Broadmoor, Crowthorne</v>
      </c>
      <c r="AI61" s="305"/>
      <c r="AJ61" s="148"/>
    </row>
    <row r="62" spans="7:36" x14ac:dyDescent="0.25">
      <c r="X62" s="146"/>
      <c r="Y62" s="163" t="s">
        <v>57</v>
      </c>
      <c r="Z62" s="134" t="s">
        <v>78</v>
      </c>
      <c r="AA62" s="134" t="s">
        <v>79</v>
      </c>
      <c r="AB62" s="134" t="s">
        <v>60</v>
      </c>
      <c r="AC62" s="133" t="s">
        <v>80</v>
      </c>
      <c r="AD62" s="164" t="s">
        <v>81</v>
      </c>
      <c r="AE62" s="147"/>
      <c r="AG62" s="139"/>
      <c r="AH62" s="163" t="s">
        <v>82</v>
      </c>
      <c r="AI62" s="165">
        <f>Z63</f>
        <v>0</v>
      </c>
      <c r="AJ62" s="148"/>
    </row>
    <row r="63" spans="7:36" ht="18" x14ac:dyDescent="0.35">
      <c r="X63" s="146"/>
      <c r="Y63" s="163" t="str">
        <f>Y52</f>
        <v>Residential (C3)</v>
      </c>
      <c r="Z63" s="134">
        <f>T7</f>
        <v>0</v>
      </c>
      <c r="AA63" s="134">
        <f>U7</f>
        <v>0</v>
      </c>
      <c r="AB63" s="134">
        <f>S7</f>
        <v>150</v>
      </c>
      <c r="AC63" s="133">
        <f>Z63-AA63-((Z63*D17)/D15)</f>
        <v>0</v>
      </c>
      <c r="AD63" s="164">
        <f>IF(Z63&gt;0,(AC63*AB63*D11)/D13,0)</f>
        <v>0</v>
      </c>
      <c r="AE63" s="147"/>
      <c r="AG63" s="139"/>
      <c r="AH63" s="163" t="s">
        <v>85</v>
      </c>
      <c r="AI63" s="165">
        <f>AI52</f>
        <v>0</v>
      </c>
      <c r="AJ63" s="148"/>
    </row>
    <row r="64" spans="7:36" ht="18" x14ac:dyDescent="0.35">
      <c r="X64" s="146"/>
      <c r="Y64" s="163" t="str">
        <f t="shared" ref="Y64:Y65" si="15">Y53</f>
        <v>Specialist residential accommodoation for older people</v>
      </c>
      <c r="Z64" s="134">
        <f>T27</f>
        <v>0</v>
      </c>
      <c r="AA64" s="134">
        <f>U27</f>
        <v>0</v>
      </c>
      <c r="AB64" s="134">
        <f>S27</f>
        <v>75</v>
      </c>
      <c r="AC64" s="133">
        <f>Z64-AA64-((Z64*D17)/D15)</f>
        <v>0</v>
      </c>
      <c r="AD64" s="164">
        <f>IF(Z64&gt;0,(AC64*AB64*D11)/D13,0)</f>
        <v>0</v>
      </c>
      <c r="AE64" s="147"/>
      <c r="AG64" s="139"/>
      <c r="AH64" s="163" t="s">
        <v>90</v>
      </c>
      <c r="AI64" s="165">
        <f>AI53</f>
        <v>0</v>
      </c>
      <c r="AJ64" s="148"/>
    </row>
    <row r="65" spans="24:36" x14ac:dyDescent="0.25">
      <c r="X65" s="146"/>
      <c r="Y65" s="163" t="str">
        <f t="shared" si="15"/>
        <v>Large format convenience retail (A1)</v>
      </c>
      <c r="Z65" s="134">
        <f>T31</f>
        <v>0</v>
      </c>
      <c r="AA65" s="134">
        <f>U31</f>
        <v>0</v>
      </c>
      <c r="AB65" s="134">
        <f>S31</f>
        <v>100</v>
      </c>
      <c r="AC65" s="133">
        <f>Z65-AA65-((Z65*D17)/D15)</f>
        <v>0</v>
      </c>
      <c r="AD65" s="164">
        <f>IF(Z65&gt;0,(AC65*AB65*D11)/D13,0)</f>
        <v>0</v>
      </c>
      <c r="AE65" s="147"/>
      <c r="AG65" s="139"/>
      <c r="AH65" s="163"/>
      <c r="AI65" s="165"/>
      <c r="AJ65" s="148"/>
    </row>
    <row r="66" spans="24:36" ht="18" x14ac:dyDescent="0.35">
      <c r="X66" s="146"/>
      <c r="Y66" s="185">
        <f>Y55</f>
        <v>0</v>
      </c>
      <c r="Z66" s="134">
        <f t="shared" ref="Z66:AA69" si="16">T34</f>
        <v>0</v>
      </c>
      <c r="AA66" s="134">
        <f t="shared" si="16"/>
        <v>0</v>
      </c>
      <c r="AB66" s="134">
        <f>S34</f>
        <v>0</v>
      </c>
      <c r="AC66" s="133">
        <f>Z66-AA66-((Z66*D17)/D15)</f>
        <v>0</v>
      </c>
      <c r="AD66" s="164">
        <f>IF(Z66&gt;0,(AC66*AB66*D11)/D13,0)</f>
        <v>0</v>
      </c>
      <c r="AE66" s="147"/>
      <c r="AG66" s="139"/>
      <c r="AH66" s="163" t="s">
        <v>96</v>
      </c>
      <c r="AI66" s="165">
        <f>AI63-AI64-((AI63*D17)/D15)</f>
        <v>0</v>
      </c>
      <c r="AJ66" s="148"/>
    </row>
    <row r="67" spans="24:36" x14ac:dyDescent="0.25">
      <c r="X67" s="146"/>
      <c r="Y67" s="185">
        <f t="shared" ref="Y67:Y68" si="17">Y56</f>
        <v>0</v>
      </c>
      <c r="Z67" s="134">
        <f t="shared" si="16"/>
        <v>0</v>
      </c>
      <c r="AA67" s="134">
        <f t="shared" si="16"/>
        <v>0</v>
      </c>
      <c r="AB67" s="134">
        <f>S35</f>
        <v>0</v>
      </c>
      <c r="AC67" s="133">
        <f>Z67-AA67-((Z67*D17)/D15)</f>
        <v>0</v>
      </c>
      <c r="AD67" s="164">
        <f>IF(Z67&gt;0,(AC67*AB67*D11)/D13,0)</f>
        <v>0</v>
      </c>
      <c r="AE67" s="147"/>
      <c r="AG67" s="139"/>
      <c r="AH67" s="172" t="s">
        <v>98</v>
      </c>
      <c r="AI67" s="173">
        <f>(AB63*AI66*D11)/D13</f>
        <v>0</v>
      </c>
      <c r="AJ67" s="148"/>
    </row>
    <row r="68" spans="24:36" x14ac:dyDescent="0.25">
      <c r="X68" s="146"/>
      <c r="Y68" s="185">
        <f t="shared" si="17"/>
        <v>0</v>
      </c>
      <c r="Z68" s="134">
        <f t="shared" si="16"/>
        <v>0</v>
      </c>
      <c r="AA68" s="134">
        <f t="shared" si="16"/>
        <v>0</v>
      </c>
      <c r="AB68" s="134">
        <f>S36</f>
        <v>0</v>
      </c>
      <c r="AC68" s="133">
        <f>Z68-AA68-((Z68*D17)/D15)</f>
        <v>0</v>
      </c>
      <c r="AD68" s="164">
        <f>IF(Z68&gt;0,(AC68*AB68*D11)/D13,0)</f>
        <v>0</v>
      </c>
      <c r="AE68" s="147"/>
      <c r="AG68" s="139"/>
      <c r="AJ68" s="148"/>
    </row>
    <row r="69" spans="24:36" x14ac:dyDescent="0.25">
      <c r="X69" s="146"/>
      <c r="Y69" s="185">
        <f>Y58</f>
        <v>0</v>
      </c>
      <c r="Z69" s="134">
        <f t="shared" si="16"/>
        <v>0</v>
      </c>
      <c r="AA69" s="134">
        <f t="shared" si="16"/>
        <v>0</v>
      </c>
      <c r="AB69" s="134">
        <f>S37</f>
        <v>0</v>
      </c>
      <c r="AC69" s="133">
        <f>Z69-AA69-((Z69*D17)/D15)</f>
        <v>0</v>
      </c>
      <c r="AD69" s="164">
        <f>IF(Z69&gt;0,(AC69*AC69*D11)/D13,0)</f>
        <v>0</v>
      </c>
      <c r="AE69" s="147"/>
      <c r="AG69" s="139"/>
      <c r="AJ69" s="148"/>
    </row>
    <row r="70" spans="24:36" x14ac:dyDescent="0.25">
      <c r="X70" s="146"/>
      <c r="Y70" s="172" t="s">
        <v>102</v>
      </c>
      <c r="Z70" s="178">
        <f>SUM(Z63:Z69)</f>
        <v>0</v>
      </c>
      <c r="AA70" s="178">
        <f>SUM(AA63:AA69)</f>
        <v>0</v>
      </c>
      <c r="AB70" s="178" t="s">
        <v>103</v>
      </c>
      <c r="AC70" s="179">
        <f>SUM(AC63:AC69)</f>
        <v>0</v>
      </c>
      <c r="AD70" s="173">
        <f>SUM(AD63:AD69)</f>
        <v>0</v>
      </c>
      <c r="AE70" s="147"/>
      <c r="AG70" s="139"/>
      <c r="AJ70" s="148"/>
    </row>
    <row r="71" spans="24:36" x14ac:dyDescent="0.25">
      <c r="X71" s="146"/>
      <c r="AE71" s="147"/>
      <c r="AG71" s="139"/>
      <c r="AJ71" s="148"/>
    </row>
    <row r="72" spans="24:36" x14ac:dyDescent="0.25">
      <c r="X72" s="146"/>
      <c r="Y72" s="158" t="str">
        <f>R10</f>
        <v>Land at Blue Mountain, Binfield</v>
      </c>
      <c r="Z72" s="159"/>
      <c r="AA72" s="159"/>
      <c r="AB72" s="159"/>
      <c r="AC72" s="160"/>
      <c r="AD72" s="161"/>
      <c r="AE72" s="147"/>
      <c r="AG72" s="139"/>
      <c r="AH72" s="304" t="str">
        <f>Y72</f>
        <v>Land at Blue Mountain, Binfield</v>
      </c>
      <c r="AI72" s="305"/>
      <c r="AJ72" s="148"/>
    </row>
    <row r="73" spans="24:36" x14ac:dyDescent="0.25">
      <c r="X73" s="146"/>
      <c r="Y73" s="163" t="s">
        <v>57</v>
      </c>
      <c r="Z73" s="134" t="s">
        <v>78</v>
      </c>
      <c r="AA73" s="134" t="s">
        <v>79</v>
      </c>
      <c r="AB73" s="134" t="s">
        <v>60</v>
      </c>
      <c r="AC73" s="133" t="s">
        <v>80</v>
      </c>
      <c r="AD73" s="164" t="s">
        <v>81</v>
      </c>
      <c r="AE73" s="147"/>
      <c r="AG73" s="139"/>
      <c r="AH73" s="163" t="s">
        <v>82</v>
      </c>
      <c r="AI73" s="165">
        <f>Z74</f>
        <v>0</v>
      </c>
      <c r="AJ73" s="148"/>
    </row>
    <row r="74" spans="24:36" ht="18" x14ac:dyDescent="0.35">
      <c r="X74" s="146"/>
      <c r="Y74" s="163" t="str">
        <f>Y63</f>
        <v>Residential (C3)</v>
      </c>
      <c r="Z74" s="134">
        <f>T10</f>
        <v>0</v>
      </c>
      <c r="AA74" s="134">
        <f>U10</f>
        <v>0</v>
      </c>
      <c r="AB74" s="134">
        <f>S10</f>
        <v>150</v>
      </c>
      <c r="AC74" s="133">
        <f>Z74-AA74-((Z74*D17)/D15)</f>
        <v>0</v>
      </c>
      <c r="AD74" s="164">
        <f>IF(Z74&gt;0,(AC74*AB74*D11)/D13,0)</f>
        <v>0</v>
      </c>
      <c r="AE74" s="147"/>
      <c r="AG74" s="139"/>
      <c r="AH74" s="163" t="s">
        <v>85</v>
      </c>
      <c r="AI74" s="165">
        <f>AI63</f>
        <v>0</v>
      </c>
      <c r="AJ74" s="148"/>
    </row>
    <row r="75" spans="24:36" ht="18" x14ac:dyDescent="0.35">
      <c r="X75" s="146"/>
      <c r="Y75" s="163" t="str">
        <f t="shared" ref="Y75:Y76" si="18">Y64</f>
        <v>Specialist residential accommodoation for older people</v>
      </c>
      <c r="Z75" s="134">
        <f>T26</f>
        <v>0</v>
      </c>
      <c r="AA75" s="134">
        <f>U26</f>
        <v>0</v>
      </c>
      <c r="AB75" s="134">
        <f>S26</f>
        <v>100</v>
      </c>
      <c r="AC75" s="133">
        <f>Z75-AA75-((Z75*D17)/D15)</f>
        <v>0</v>
      </c>
      <c r="AD75" s="164">
        <f>IF(Z75&gt;0,(AC75*AB75*D11)/D13,0)</f>
        <v>0</v>
      </c>
      <c r="AE75" s="147"/>
      <c r="AG75" s="139"/>
      <c r="AH75" s="163" t="s">
        <v>90</v>
      </c>
      <c r="AI75" s="165">
        <f>AI64</f>
        <v>0</v>
      </c>
      <c r="AJ75" s="148"/>
    </row>
    <row r="76" spans="24:36" x14ac:dyDescent="0.25">
      <c r="X76" s="146"/>
      <c r="Y76" s="163" t="str">
        <f t="shared" si="18"/>
        <v>Large format convenience retail (A1)</v>
      </c>
      <c r="Z76" s="134">
        <f>T31</f>
        <v>0</v>
      </c>
      <c r="AA76" s="134">
        <f>U31</f>
        <v>0</v>
      </c>
      <c r="AB76" s="134">
        <f>S31</f>
        <v>100</v>
      </c>
      <c r="AC76" s="133">
        <f>Z76-AA76-((Z76*D17)/D15)</f>
        <v>0</v>
      </c>
      <c r="AD76" s="164">
        <f>IF(Z76&gt;0,(AC76*AB76*D11)/D13,0)</f>
        <v>0</v>
      </c>
      <c r="AE76" s="147"/>
      <c r="AG76" s="139"/>
      <c r="AH76" s="163"/>
      <c r="AI76" s="165"/>
      <c r="AJ76" s="148"/>
    </row>
    <row r="77" spans="24:36" ht="18" x14ac:dyDescent="0.35">
      <c r="X77" s="146"/>
      <c r="Y77" s="185">
        <f>Y66</f>
        <v>0</v>
      </c>
      <c r="Z77" s="134">
        <f t="shared" ref="Z77:AA80" si="19">T34</f>
        <v>0</v>
      </c>
      <c r="AA77" s="134">
        <f t="shared" si="19"/>
        <v>0</v>
      </c>
      <c r="AB77" s="134">
        <f>S34</f>
        <v>0</v>
      </c>
      <c r="AC77" s="133">
        <f>Z77-AA77-((Z77*D17)/D15)</f>
        <v>0</v>
      </c>
      <c r="AD77" s="164">
        <f>IF(Z77&gt;0,(AC77*AB77*D11)/D13,0)</f>
        <v>0</v>
      </c>
      <c r="AE77" s="147"/>
      <c r="AG77" s="139"/>
      <c r="AH77" s="163" t="s">
        <v>96</v>
      </c>
      <c r="AI77" s="165">
        <f>AI74-AI75-((AI74*D17)/D15)</f>
        <v>0</v>
      </c>
      <c r="AJ77" s="148"/>
    </row>
    <row r="78" spans="24:36" x14ac:dyDescent="0.25">
      <c r="X78" s="146"/>
      <c r="Y78" s="185">
        <f t="shared" ref="Y78:Y80" si="20">Y67</f>
        <v>0</v>
      </c>
      <c r="Z78" s="134">
        <f t="shared" si="19"/>
        <v>0</v>
      </c>
      <c r="AA78" s="134">
        <f t="shared" si="19"/>
        <v>0</v>
      </c>
      <c r="AB78" s="134">
        <f>S35</f>
        <v>0</v>
      </c>
      <c r="AC78" s="133">
        <f>Z78-AA78-((Z78*D17)/D15)</f>
        <v>0</v>
      </c>
      <c r="AD78" s="164">
        <f>IF(Z78&gt;0,(AC78*AB78*D11)/D13,0)</f>
        <v>0</v>
      </c>
      <c r="AE78" s="147"/>
      <c r="AG78" s="139"/>
      <c r="AH78" s="172" t="s">
        <v>98</v>
      </c>
      <c r="AI78" s="173">
        <f>(AB74*AI77*D11)/D13</f>
        <v>0</v>
      </c>
      <c r="AJ78" s="148"/>
    </row>
    <row r="79" spans="24:36" x14ac:dyDescent="0.25">
      <c r="X79" s="146"/>
      <c r="Y79" s="185">
        <f t="shared" si="20"/>
        <v>0</v>
      </c>
      <c r="Z79" s="134">
        <f t="shared" si="19"/>
        <v>0</v>
      </c>
      <c r="AA79" s="134">
        <f t="shared" si="19"/>
        <v>0</v>
      </c>
      <c r="AB79" s="134">
        <f>S36</f>
        <v>0</v>
      </c>
      <c r="AC79" s="133">
        <f>Z79-AA79-((Z79*D17)/D15)</f>
        <v>0</v>
      </c>
      <c r="AD79" s="164">
        <f>IF(Z79&gt;0,(AC79*AB79*D11)/D13,0)</f>
        <v>0</v>
      </c>
      <c r="AE79" s="147"/>
      <c r="AG79" s="139"/>
      <c r="AJ79" s="148"/>
    </row>
    <row r="80" spans="24:36" x14ac:dyDescent="0.25">
      <c r="X80" s="146"/>
      <c r="Y80" s="185">
        <f t="shared" si="20"/>
        <v>0</v>
      </c>
      <c r="Z80" s="134">
        <f t="shared" si="19"/>
        <v>0</v>
      </c>
      <c r="AA80" s="134">
        <f t="shared" si="19"/>
        <v>0</v>
      </c>
      <c r="AB80" s="134">
        <f>S37</f>
        <v>0</v>
      </c>
      <c r="AC80" s="133">
        <f>Z80-AA80-((Z80*D17)/D15)</f>
        <v>0</v>
      </c>
      <c r="AD80" s="164">
        <f>IF(Z80&gt;0,(AC80*AB80*D11)/D13,0)</f>
        <v>0</v>
      </c>
      <c r="AE80" s="147"/>
      <c r="AG80" s="139"/>
      <c r="AJ80" s="148"/>
    </row>
    <row r="81" spans="24:36" x14ac:dyDescent="0.25">
      <c r="X81" s="146"/>
      <c r="Y81" s="172" t="s">
        <v>102</v>
      </c>
      <c r="Z81" s="178">
        <f>SUM(Z74:Z80)</f>
        <v>0</v>
      </c>
      <c r="AA81" s="178">
        <f>SUM(AA74:AA80)</f>
        <v>0</v>
      </c>
      <c r="AB81" s="178" t="s">
        <v>103</v>
      </c>
      <c r="AC81" s="179">
        <f>SUM(AC74:AC80)</f>
        <v>0</v>
      </c>
      <c r="AD81" s="173">
        <f>SUM(AD74:AD80)</f>
        <v>0</v>
      </c>
      <c r="AE81" s="147"/>
      <c r="AG81" s="139"/>
      <c r="AJ81" s="148"/>
    </row>
    <row r="82" spans="24:36" x14ac:dyDescent="0.25">
      <c r="X82" s="146"/>
      <c r="AE82" s="147"/>
      <c r="AG82" s="139"/>
      <c r="AJ82" s="148"/>
    </row>
    <row r="83" spans="24:36" x14ac:dyDescent="0.25">
      <c r="X83" s="146"/>
      <c r="Y83" s="158" t="str">
        <f>R9</f>
        <v>Land at Amen Cornoer (north), Binfield</v>
      </c>
      <c r="Z83" s="159"/>
      <c r="AA83" s="159"/>
      <c r="AB83" s="159"/>
      <c r="AC83" s="160"/>
      <c r="AD83" s="161"/>
      <c r="AE83" s="147"/>
      <c r="AG83" s="139"/>
      <c r="AH83" s="304" t="str">
        <f>Y83</f>
        <v>Land at Amen Cornoer (north), Binfield</v>
      </c>
      <c r="AI83" s="305"/>
      <c r="AJ83" s="148"/>
    </row>
    <row r="84" spans="24:36" x14ac:dyDescent="0.25">
      <c r="X84" s="146"/>
      <c r="Y84" s="163" t="s">
        <v>57</v>
      </c>
      <c r="Z84" s="134" t="s">
        <v>78</v>
      </c>
      <c r="AA84" s="134" t="s">
        <v>79</v>
      </c>
      <c r="AB84" s="134" t="s">
        <v>60</v>
      </c>
      <c r="AC84" s="133" t="s">
        <v>80</v>
      </c>
      <c r="AD84" s="164" t="s">
        <v>81</v>
      </c>
      <c r="AE84" s="147"/>
      <c r="AG84" s="139"/>
      <c r="AH84" s="163" t="s">
        <v>82</v>
      </c>
      <c r="AI84" s="165">
        <f>Z85</f>
        <v>0</v>
      </c>
      <c r="AJ84" s="148"/>
    </row>
    <row r="85" spans="24:36" ht="18" x14ac:dyDescent="0.35">
      <c r="X85" s="146"/>
      <c r="Y85" s="163" t="str">
        <f>Y74</f>
        <v>Residential (C3)</v>
      </c>
      <c r="Z85" s="134">
        <f>T9</f>
        <v>0</v>
      </c>
      <c r="AA85" s="134">
        <f>U9</f>
        <v>0</v>
      </c>
      <c r="AB85" s="134">
        <f>S9</f>
        <v>150</v>
      </c>
      <c r="AC85" s="133">
        <f>Z85-AA85-((Z85*D17)/D15)</f>
        <v>0</v>
      </c>
      <c r="AD85" s="164">
        <f>IF(Z85&gt;0,(AC85*AB85*D11)/D13,0)</f>
        <v>0</v>
      </c>
      <c r="AE85" s="147"/>
      <c r="AG85" s="139"/>
      <c r="AH85" s="163" t="s">
        <v>85</v>
      </c>
      <c r="AI85" s="165">
        <f>AI74</f>
        <v>0</v>
      </c>
      <c r="AJ85" s="148"/>
    </row>
    <row r="86" spans="24:36" ht="18" x14ac:dyDescent="0.35">
      <c r="X86" s="146"/>
      <c r="Y86" s="163" t="str">
        <f t="shared" ref="Y86:Y87" si="21">Y75</f>
        <v>Specialist residential accommodoation for older people</v>
      </c>
      <c r="Z86" s="134">
        <f>T26</f>
        <v>0</v>
      </c>
      <c r="AA86" s="134">
        <f>U26</f>
        <v>0</v>
      </c>
      <c r="AB86" s="134">
        <f>S26</f>
        <v>100</v>
      </c>
      <c r="AC86" s="133">
        <f>Z86-AA86-((Z86*D17)/D15)</f>
        <v>0</v>
      </c>
      <c r="AD86" s="164">
        <f>IF(Z86&gt;0,(AC86*AB86*D11)/D13,0)</f>
        <v>0</v>
      </c>
      <c r="AE86" s="147"/>
      <c r="AG86" s="139"/>
      <c r="AH86" s="163" t="s">
        <v>90</v>
      </c>
      <c r="AI86" s="165">
        <f>AI75</f>
        <v>0</v>
      </c>
      <c r="AJ86" s="148"/>
    </row>
    <row r="87" spans="24:36" x14ac:dyDescent="0.25">
      <c r="X87" s="146"/>
      <c r="Y87" s="163" t="str">
        <f t="shared" si="21"/>
        <v>Large format convenience retail (A1)</v>
      </c>
      <c r="Z87" s="134">
        <f>T31</f>
        <v>0</v>
      </c>
      <c r="AA87" s="134">
        <f>U31</f>
        <v>0</v>
      </c>
      <c r="AB87" s="134">
        <f>S31</f>
        <v>100</v>
      </c>
      <c r="AC87" s="133">
        <f>Z87-AA87-((Z87*D17)/D15)</f>
        <v>0</v>
      </c>
      <c r="AD87" s="164">
        <f>IF(Z87&gt;0,(AC87*AB87*D11)/D13,0)</f>
        <v>0</v>
      </c>
      <c r="AE87" s="147"/>
      <c r="AG87" s="139"/>
      <c r="AH87" s="163"/>
      <c r="AI87" s="165"/>
      <c r="AJ87" s="148"/>
    </row>
    <row r="88" spans="24:36" ht="18" x14ac:dyDescent="0.35">
      <c r="X88" s="146"/>
      <c r="Y88" s="185">
        <f>Y77</f>
        <v>0</v>
      </c>
      <c r="Z88" s="134">
        <f t="shared" ref="Z88:AA91" si="22">T34</f>
        <v>0</v>
      </c>
      <c r="AA88" s="134">
        <f t="shared" si="22"/>
        <v>0</v>
      </c>
      <c r="AB88" s="134">
        <f>S34</f>
        <v>0</v>
      </c>
      <c r="AC88" s="133">
        <f>Z88-AA88-((Z88*D17)/D15)</f>
        <v>0</v>
      </c>
      <c r="AD88" s="164">
        <f>IF(Z88&gt;0,(AC88*AB88*D11)/D13,0)</f>
        <v>0</v>
      </c>
      <c r="AE88" s="147"/>
      <c r="AG88" s="139"/>
      <c r="AH88" s="163" t="s">
        <v>96</v>
      </c>
      <c r="AI88" s="165">
        <f>AI85-AI86-((AI85*D17)/D15)</f>
        <v>0</v>
      </c>
      <c r="AJ88" s="148"/>
    </row>
    <row r="89" spans="24:36" x14ac:dyDescent="0.25">
      <c r="X89" s="146"/>
      <c r="Y89" s="185">
        <f t="shared" ref="Y89:Y91" si="23">Y78</f>
        <v>0</v>
      </c>
      <c r="Z89" s="134">
        <f t="shared" si="22"/>
        <v>0</v>
      </c>
      <c r="AA89" s="134">
        <f t="shared" si="22"/>
        <v>0</v>
      </c>
      <c r="AB89" s="134">
        <f>S35</f>
        <v>0</v>
      </c>
      <c r="AC89" s="133">
        <f>Z89-AA89-((Z89*D17)/D15)</f>
        <v>0</v>
      </c>
      <c r="AD89" s="164">
        <f>IF(Z89&gt;0,(AC89*AB89*D11)/D13,0)</f>
        <v>0</v>
      </c>
      <c r="AE89" s="147"/>
      <c r="AG89" s="139"/>
      <c r="AH89" s="172" t="s">
        <v>98</v>
      </c>
      <c r="AI89" s="173">
        <f>(AB85*AI88*D11)/D13</f>
        <v>0</v>
      </c>
      <c r="AJ89" s="148"/>
    </row>
    <row r="90" spans="24:36" x14ac:dyDescent="0.25">
      <c r="X90" s="146"/>
      <c r="Y90" s="185">
        <f t="shared" si="23"/>
        <v>0</v>
      </c>
      <c r="Z90" s="134">
        <f t="shared" si="22"/>
        <v>0</v>
      </c>
      <c r="AA90" s="134">
        <f t="shared" si="22"/>
        <v>0</v>
      </c>
      <c r="AB90" s="134">
        <f>S36</f>
        <v>0</v>
      </c>
      <c r="AC90" s="133">
        <f>Z90-AA90-((Z90*D17)/D15)</f>
        <v>0</v>
      </c>
      <c r="AD90" s="164">
        <f>IF(Z90&gt;0,(AC90*AB90*D11)/D13,0)</f>
        <v>0</v>
      </c>
      <c r="AE90" s="147"/>
      <c r="AG90" s="139"/>
      <c r="AJ90" s="148"/>
    </row>
    <row r="91" spans="24:36" x14ac:dyDescent="0.25">
      <c r="X91" s="146"/>
      <c r="Y91" s="185">
        <f t="shared" si="23"/>
        <v>0</v>
      </c>
      <c r="Z91" s="134">
        <f t="shared" si="22"/>
        <v>0</v>
      </c>
      <c r="AA91" s="134">
        <f t="shared" si="22"/>
        <v>0</v>
      </c>
      <c r="AB91" s="134">
        <f>S37</f>
        <v>0</v>
      </c>
      <c r="AC91" s="133">
        <f>Z91-AA91-((Z91*D17)/D15)</f>
        <v>0</v>
      </c>
      <c r="AD91" s="164">
        <f>IF(Z91&gt;0,(AC91*AB91*D11)/D13,0)</f>
        <v>0</v>
      </c>
      <c r="AE91" s="147"/>
      <c r="AG91" s="139"/>
      <c r="AJ91" s="148"/>
    </row>
    <row r="92" spans="24:36" x14ac:dyDescent="0.25">
      <c r="X92" s="146"/>
      <c r="Y92" s="172" t="s">
        <v>102</v>
      </c>
      <c r="Z92" s="178">
        <f>SUM(Z85:Z91)</f>
        <v>0</v>
      </c>
      <c r="AA92" s="178">
        <f>SUM(AA85:AA91)</f>
        <v>0</v>
      </c>
      <c r="AB92" s="178" t="s">
        <v>103</v>
      </c>
      <c r="AC92" s="179">
        <f>SUM(AC85:AC91)</f>
        <v>0</v>
      </c>
      <c r="AD92" s="173">
        <f>SUM(AD85:AD91)</f>
        <v>0</v>
      </c>
      <c r="AE92" s="147"/>
      <c r="AG92" s="139"/>
      <c r="AJ92" s="148"/>
    </row>
    <row r="93" spans="24:36" x14ac:dyDescent="0.25">
      <c r="X93" s="146"/>
      <c r="AE93" s="147"/>
      <c r="AG93" s="139"/>
      <c r="AJ93" s="148"/>
    </row>
    <row r="94" spans="24:36" x14ac:dyDescent="0.25">
      <c r="X94" s="146"/>
      <c r="Y94" s="158" t="str">
        <f>R11</f>
        <v>Land at Amen Corner (South) Binfield</v>
      </c>
      <c r="Z94" s="159"/>
      <c r="AA94" s="159"/>
      <c r="AB94" s="159"/>
      <c r="AC94" s="160"/>
      <c r="AD94" s="161"/>
      <c r="AE94" s="147"/>
      <c r="AG94" s="139"/>
      <c r="AH94" s="304" t="str">
        <f>Y94</f>
        <v>Land at Amen Corner (South) Binfield</v>
      </c>
      <c r="AI94" s="305"/>
      <c r="AJ94" s="148"/>
    </row>
    <row r="95" spans="24:36" x14ac:dyDescent="0.25">
      <c r="X95" s="146"/>
      <c r="Y95" s="163" t="s">
        <v>57</v>
      </c>
      <c r="Z95" s="134" t="s">
        <v>78</v>
      </c>
      <c r="AA95" s="134" t="s">
        <v>79</v>
      </c>
      <c r="AB95" s="134" t="s">
        <v>60</v>
      </c>
      <c r="AC95" s="133" t="s">
        <v>80</v>
      </c>
      <c r="AD95" s="164" t="s">
        <v>81</v>
      </c>
      <c r="AE95" s="147"/>
      <c r="AG95" s="139"/>
      <c r="AH95" s="163" t="s">
        <v>82</v>
      </c>
      <c r="AI95" s="165">
        <f>Z96</f>
        <v>0</v>
      </c>
      <c r="AJ95" s="148"/>
    </row>
    <row r="96" spans="24:36" ht="18" x14ac:dyDescent="0.35">
      <c r="X96" s="146"/>
      <c r="Y96" s="163" t="str">
        <f>Y85</f>
        <v>Residential (C3)</v>
      </c>
      <c r="Z96" s="134">
        <f>T11</f>
        <v>0</v>
      </c>
      <c r="AA96" s="134">
        <f>U11</f>
        <v>0</v>
      </c>
      <c r="AB96" s="134">
        <f>S11</f>
        <v>150</v>
      </c>
      <c r="AC96" s="133">
        <f>Z96-AA96-((Z96*D17)/D15)</f>
        <v>0</v>
      </c>
      <c r="AD96" s="164">
        <f>IF(Z96&gt;0,(AC96*AB96*D11)/D13,0)</f>
        <v>0</v>
      </c>
      <c r="AE96" s="147"/>
      <c r="AG96" s="139"/>
      <c r="AH96" s="163" t="s">
        <v>85</v>
      </c>
      <c r="AI96" s="165">
        <f>AI85</f>
        <v>0</v>
      </c>
      <c r="AJ96" s="148"/>
    </row>
    <row r="97" spans="24:36" ht="18" x14ac:dyDescent="0.35">
      <c r="X97" s="146"/>
      <c r="Y97" s="163" t="str">
        <f t="shared" ref="Y97:Y98" si="24">Y86</f>
        <v>Specialist residential accommodoation for older people</v>
      </c>
      <c r="Z97" s="134">
        <f>T26</f>
        <v>0</v>
      </c>
      <c r="AA97" s="134">
        <f>U26</f>
        <v>0</v>
      </c>
      <c r="AB97" s="134">
        <f>S26</f>
        <v>100</v>
      </c>
      <c r="AC97" s="133">
        <f>Z97-AA97-((Z97*D17)/D15)</f>
        <v>0</v>
      </c>
      <c r="AD97" s="164">
        <f>IF(Z97&gt;0,(AC97*AB97*D11)/D13,0)</f>
        <v>0</v>
      </c>
      <c r="AE97" s="147"/>
      <c r="AG97" s="139"/>
      <c r="AH97" s="163" t="s">
        <v>90</v>
      </c>
      <c r="AI97" s="165">
        <f>AI86</f>
        <v>0</v>
      </c>
      <c r="AJ97" s="148"/>
    </row>
    <row r="98" spans="24:36" x14ac:dyDescent="0.25">
      <c r="X98" s="146"/>
      <c r="Y98" s="163" t="str">
        <f t="shared" si="24"/>
        <v>Large format convenience retail (A1)</v>
      </c>
      <c r="Z98" s="134">
        <f>T31</f>
        <v>0</v>
      </c>
      <c r="AA98" s="134">
        <f>U31</f>
        <v>0</v>
      </c>
      <c r="AB98" s="134">
        <f>S31</f>
        <v>100</v>
      </c>
      <c r="AC98" s="133">
        <f>Z98-AA98-((Z98*D17)/D15)</f>
        <v>0</v>
      </c>
      <c r="AD98" s="164">
        <f>IF(Z98&gt;0,(AC98*AB98*D11)/D13,0)</f>
        <v>0</v>
      </c>
      <c r="AE98" s="147"/>
      <c r="AG98" s="139"/>
      <c r="AH98" s="163"/>
      <c r="AI98" s="165"/>
      <c r="AJ98" s="148"/>
    </row>
    <row r="99" spans="24:36" ht="18" x14ac:dyDescent="0.35">
      <c r="X99" s="146"/>
      <c r="Y99" s="185">
        <f>Y88</f>
        <v>0</v>
      </c>
      <c r="Z99" s="134">
        <f t="shared" ref="Z99:AA102" si="25">T34</f>
        <v>0</v>
      </c>
      <c r="AA99" s="134">
        <f t="shared" si="25"/>
        <v>0</v>
      </c>
      <c r="AB99" s="134">
        <f>S34</f>
        <v>0</v>
      </c>
      <c r="AC99" s="133">
        <f>Z99-AA99-((Z99*D17)/D15)</f>
        <v>0</v>
      </c>
      <c r="AD99" s="164">
        <f>IF(Z99&gt;0,(AC99*AB99*D11)/D13,0)</f>
        <v>0</v>
      </c>
      <c r="AE99" s="147"/>
      <c r="AG99" s="139"/>
      <c r="AH99" s="163" t="s">
        <v>96</v>
      </c>
      <c r="AI99" s="165">
        <f>AI96-AI97-((AI96*D17)/D15)</f>
        <v>0</v>
      </c>
      <c r="AJ99" s="148"/>
    </row>
    <row r="100" spans="24:36" x14ac:dyDescent="0.25">
      <c r="X100" s="146"/>
      <c r="Y100" s="185">
        <f t="shared" ref="Y100:Y102" si="26">Y89</f>
        <v>0</v>
      </c>
      <c r="Z100" s="134">
        <f t="shared" si="25"/>
        <v>0</v>
      </c>
      <c r="AA100" s="134">
        <f t="shared" si="25"/>
        <v>0</v>
      </c>
      <c r="AB100" s="134">
        <f>S35</f>
        <v>0</v>
      </c>
      <c r="AC100" s="133">
        <f>Z100-AA100-((Z100*D17)/D15)</f>
        <v>0</v>
      </c>
      <c r="AD100" s="164">
        <f>IF(Z100&gt;0,(AC100*AB100*D11)/D13,0)</f>
        <v>0</v>
      </c>
      <c r="AE100" s="147"/>
      <c r="AG100" s="139"/>
      <c r="AH100" s="172" t="s">
        <v>98</v>
      </c>
      <c r="AI100" s="173">
        <f>(AB96*AI99*D11)/D13</f>
        <v>0</v>
      </c>
      <c r="AJ100" s="148"/>
    </row>
    <row r="101" spans="24:36" x14ac:dyDescent="0.25">
      <c r="X101" s="146"/>
      <c r="Y101" s="185">
        <f t="shared" si="26"/>
        <v>0</v>
      </c>
      <c r="Z101" s="134">
        <f t="shared" si="25"/>
        <v>0</v>
      </c>
      <c r="AA101" s="134">
        <f t="shared" si="25"/>
        <v>0</v>
      </c>
      <c r="AB101" s="134">
        <f>S36</f>
        <v>0</v>
      </c>
      <c r="AC101" s="133">
        <f>Z101-AA101-((Z101*D17)/D15)</f>
        <v>0</v>
      </c>
      <c r="AD101" s="164">
        <f>IF(Z101&gt;0,(AC101*AB101*D11)/D13,0)</f>
        <v>0</v>
      </c>
      <c r="AE101" s="147"/>
      <c r="AG101" s="139"/>
      <c r="AJ101" s="148"/>
    </row>
    <row r="102" spans="24:36" x14ac:dyDescent="0.25">
      <c r="X102" s="146"/>
      <c r="Y102" s="185">
        <f t="shared" si="26"/>
        <v>0</v>
      </c>
      <c r="Z102" s="134">
        <f t="shared" si="25"/>
        <v>0</v>
      </c>
      <c r="AA102" s="134">
        <f t="shared" si="25"/>
        <v>0</v>
      </c>
      <c r="AB102" s="134">
        <f>S37</f>
        <v>0</v>
      </c>
      <c r="AC102" s="133">
        <f>Z102-AA102-((Z102*D17)/D15)</f>
        <v>0</v>
      </c>
      <c r="AD102" s="164">
        <f>IF(Z102&gt;0,(AC102*AB102*D11)/D13,0)</f>
        <v>0</v>
      </c>
      <c r="AE102" s="147"/>
      <c r="AG102" s="139"/>
      <c r="AJ102" s="148"/>
    </row>
    <row r="103" spans="24:36" x14ac:dyDescent="0.25">
      <c r="X103" s="146"/>
      <c r="Y103" s="172" t="s">
        <v>102</v>
      </c>
      <c r="Z103" s="178">
        <f>SUM(Z96:Z102)</f>
        <v>0</v>
      </c>
      <c r="AA103" s="178">
        <f>SUM(AA96:AA102)</f>
        <v>0</v>
      </c>
      <c r="AB103" s="178" t="s">
        <v>103</v>
      </c>
      <c r="AC103" s="179">
        <f>SUM(AC96:AC102)</f>
        <v>0</v>
      </c>
      <c r="AD103" s="173">
        <f>SUM(AD96:AD102)</f>
        <v>0</v>
      </c>
      <c r="AE103" s="147"/>
      <c r="AG103" s="139"/>
      <c r="AJ103" s="148"/>
    </row>
    <row r="104" spans="24:36" x14ac:dyDescent="0.25">
      <c r="X104" s="146"/>
      <c r="AE104" s="147"/>
      <c r="AG104" s="139"/>
      <c r="AJ104" s="148"/>
    </row>
    <row r="105" spans="24:36" x14ac:dyDescent="0.25">
      <c r="X105" s="146"/>
      <c r="Y105" s="158" t="s">
        <v>130</v>
      </c>
      <c r="Z105" s="159"/>
      <c r="AA105" s="159"/>
      <c r="AB105" s="159"/>
      <c r="AC105" s="160"/>
      <c r="AD105" s="161"/>
      <c r="AE105" s="147"/>
      <c r="AG105" s="139"/>
      <c r="AH105" s="304" t="str">
        <f>Y105</f>
        <v>Warfield</v>
      </c>
      <c r="AI105" s="305"/>
      <c r="AJ105" s="148"/>
    </row>
    <row r="106" spans="24:36" x14ac:dyDescent="0.25">
      <c r="X106" s="146"/>
      <c r="Y106" s="163" t="s">
        <v>57</v>
      </c>
      <c r="Z106" s="134" t="s">
        <v>78</v>
      </c>
      <c r="AA106" s="134" t="s">
        <v>79</v>
      </c>
      <c r="AB106" s="134" t="s">
        <v>60</v>
      </c>
      <c r="AC106" s="133" t="s">
        <v>80</v>
      </c>
      <c r="AD106" s="164" t="s">
        <v>81</v>
      </c>
      <c r="AE106" s="147"/>
      <c r="AG106" s="139"/>
      <c r="AH106" s="163" t="s">
        <v>82</v>
      </c>
      <c r="AI106" s="165">
        <f>Z107</f>
        <v>1</v>
      </c>
      <c r="AJ106" s="148"/>
    </row>
    <row r="107" spans="24:36" ht="18" x14ac:dyDescent="0.35">
      <c r="X107" s="146"/>
      <c r="Y107" s="163" t="str">
        <f>Y96</f>
        <v>Residential (C3)</v>
      </c>
      <c r="Z107" s="134">
        <f>T12</f>
        <v>1</v>
      </c>
      <c r="AA107" s="134">
        <f>U12</f>
        <v>0</v>
      </c>
      <c r="AB107" s="134">
        <f>S12</f>
        <v>220</v>
      </c>
      <c r="AC107" s="133">
        <f>Z107-AA107-((Z107*D17)/D15)</f>
        <v>1</v>
      </c>
      <c r="AD107" s="164">
        <f>IF(Z107&gt;0,(AC107*AB107*D11)/D13,0)</f>
        <v>338.46153846153845</v>
      </c>
      <c r="AE107" s="147"/>
      <c r="AG107" s="139"/>
      <c r="AH107" s="163" t="s">
        <v>85</v>
      </c>
      <c r="AI107" s="165">
        <f>AI96</f>
        <v>0</v>
      </c>
      <c r="AJ107" s="148"/>
    </row>
    <row r="108" spans="24:36" ht="18" x14ac:dyDescent="0.35">
      <c r="X108" s="146"/>
      <c r="Y108" s="163" t="str">
        <f t="shared" ref="Y108:Y109" si="27">Y97</f>
        <v>Specialist residential accommodoation for older people</v>
      </c>
      <c r="Z108" s="134">
        <f>T26</f>
        <v>0</v>
      </c>
      <c r="AA108" s="134">
        <f>U26</f>
        <v>0</v>
      </c>
      <c r="AB108" s="134">
        <f>S26</f>
        <v>100</v>
      </c>
      <c r="AC108" s="133">
        <f>Z108-AA108-((Z108*D17)/D15)</f>
        <v>0</v>
      </c>
      <c r="AD108" s="164">
        <f>IF(Z108&gt;0,(AC108*AB108*D11)/D13,0)</f>
        <v>0</v>
      </c>
      <c r="AE108" s="147"/>
      <c r="AG108" s="139"/>
      <c r="AH108" s="163" t="s">
        <v>90</v>
      </c>
      <c r="AI108" s="165">
        <f>AI97</f>
        <v>0</v>
      </c>
      <c r="AJ108" s="148"/>
    </row>
    <row r="109" spans="24:36" x14ac:dyDescent="0.25">
      <c r="X109" s="146"/>
      <c r="Y109" s="163" t="str">
        <f t="shared" si="27"/>
        <v>Large format convenience retail (A1)</v>
      </c>
      <c r="Z109" s="134">
        <f>T31</f>
        <v>0</v>
      </c>
      <c r="AA109" s="134">
        <f>U31</f>
        <v>0</v>
      </c>
      <c r="AB109" s="134">
        <f>S31</f>
        <v>100</v>
      </c>
      <c r="AC109" s="133">
        <f>Z109-AA109-((Z109*D17)/D15)</f>
        <v>0</v>
      </c>
      <c r="AD109" s="164">
        <f>IF(Z109&gt;0,(AC109*AB109*D11)/D13,0)</f>
        <v>0</v>
      </c>
      <c r="AE109" s="147"/>
      <c r="AG109" s="139"/>
      <c r="AH109" s="163"/>
      <c r="AI109" s="165"/>
      <c r="AJ109" s="148"/>
    </row>
    <row r="110" spans="24:36" ht="18" x14ac:dyDescent="0.35">
      <c r="X110" s="146"/>
      <c r="Y110" s="185">
        <f>Y99</f>
        <v>0</v>
      </c>
      <c r="Z110" s="134">
        <f>T34</f>
        <v>0</v>
      </c>
      <c r="AA110" s="134">
        <f>U34</f>
        <v>0</v>
      </c>
      <c r="AB110" s="134">
        <f>S34</f>
        <v>0</v>
      </c>
      <c r="AC110" s="133">
        <f>Z110-AA110-((Z110*D17)/D15)</f>
        <v>0</v>
      </c>
      <c r="AD110" s="164">
        <f>IF(Z110&gt;0,(AC110*AB110*D11)/D13,0)</f>
        <v>0</v>
      </c>
      <c r="AE110" s="147"/>
      <c r="AG110" s="139"/>
      <c r="AH110" s="163" t="s">
        <v>96</v>
      </c>
      <c r="AI110" s="165">
        <f>AI107-AI108-((AI107*D17)/D15)</f>
        <v>0</v>
      </c>
      <c r="AJ110" s="148"/>
    </row>
    <row r="111" spans="24:36" x14ac:dyDescent="0.25">
      <c r="X111" s="146"/>
      <c r="Y111" s="185">
        <f t="shared" ref="Y111:Y113" si="28">Y100</f>
        <v>0</v>
      </c>
      <c r="Z111" s="134">
        <f t="shared" ref="Z111:AA111" si="29">T35</f>
        <v>0</v>
      </c>
      <c r="AA111" s="134">
        <f t="shared" si="29"/>
        <v>0</v>
      </c>
      <c r="AB111" s="134">
        <f t="shared" ref="AB111:AB113" si="30">S35</f>
        <v>0</v>
      </c>
      <c r="AC111" s="133">
        <f>Z111-AA111-((Z111*D17)/D15)</f>
        <v>0</v>
      </c>
      <c r="AD111" s="164">
        <f>IF(Z111&gt;0,(AC111*AB111*D11)/D13,0)</f>
        <v>0</v>
      </c>
      <c r="AE111" s="147"/>
      <c r="AG111" s="139"/>
      <c r="AH111" s="172" t="s">
        <v>98</v>
      </c>
      <c r="AI111" s="173">
        <f>(AB107*AI110*D11)/D13</f>
        <v>0</v>
      </c>
      <c r="AJ111" s="148"/>
    </row>
    <row r="112" spans="24:36" x14ac:dyDescent="0.25">
      <c r="X112" s="146"/>
      <c r="Y112" s="185">
        <f t="shared" si="28"/>
        <v>0</v>
      </c>
      <c r="Z112" s="134">
        <f t="shared" ref="Z112:AA112" si="31">T36</f>
        <v>0</v>
      </c>
      <c r="AA112" s="134">
        <f t="shared" si="31"/>
        <v>0</v>
      </c>
      <c r="AB112" s="134">
        <f t="shared" si="30"/>
        <v>0</v>
      </c>
      <c r="AC112" s="133">
        <f>Z112-AA112-((Z112*D17)/D15)</f>
        <v>0</v>
      </c>
      <c r="AD112" s="164">
        <f>IF(Z112&gt;0,(AC112*AB112*D11)/D13,0)</f>
        <v>0</v>
      </c>
      <c r="AE112" s="147"/>
      <c r="AG112" s="139"/>
      <c r="AJ112" s="148"/>
    </row>
    <row r="113" spans="24:36" x14ac:dyDescent="0.25">
      <c r="X113" s="146"/>
      <c r="Y113" s="185">
        <f t="shared" si="28"/>
        <v>0</v>
      </c>
      <c r="Z113" s="134">
        <f t="shared" ref="Z113:AA113" si="32">T37</f>
        <v>0</v>
      </c>
      <c r="AA113" s="134">
        <f t="shared" si="32"/>
        <v>0</v>
      </c>
      <c r="AB113" s="134">
        <f t="shared" si="30"/>
        <v>0</v>
      </c>
      <c r="AC113" s="133">
        <f>Z113-AA113-((Z113*D17)/D15)</f>
        <v>0</v>
      </c>
      <c r="AD113" s="164">
        <f>IF(Z113&gt;0,(AC113*AB113*D11)/D13,0)</f>
        <v>0</v>
      </c>
      <c r="AE113" s="147"/>
      <c r="AG113" s="139"/>
      <c r="AJ113" s="148"/>
    </row>
    <row r="114" spans="24:36" x14ac:dyDescent="0.25">
      <c r="X114" s="146"/>
      <c r="Y114" s="172" t="s">
        <v>102</v>
      </c>
      <c r="Z114" s="178">
        <f>SUM(Z107:Z113)</f>
        <v>1</v>
      </c>
      <c r="AA114" s="178">
        <f>SUM(AA107:AA113)</f>
        <v>0</v>
      </c>
      <c r="AB114" s="178" t="s">
        <v>103</v>
      </c>
      <c r="AC114" s="179">
        <f>SUM(AC107:AC113)</f>
        <v>1</v>
      </c>
      <c r="AD114" s="173">
        <f>SUM(AD107:AD113)</f>
        <v>338.46153846153845</v>
      </c>
      <c r="AE114" s="147"/>
      <c r="AG114" s="139"/>
      <c r="AJ114" s="148"/>
    </row>
    <row r="115" spans="24:36" ht="15.75" thickBot="1" x14ac:dyDescent="0.3">
      <c r="X115" s="195"/>
      <c r="Y115" s="193"/>
      <c r="Z115" s="196"/>
      <c r="AA115" s="196"/>
      <c r="AB115" s="196"/>
      <c r="AC115" s="193"/>
      <c r="AD115" s="197"/>
      <c r="AE115" s="198"/>
      <c r="AG115" s="167"/>
      <c r="AH115" s="168"/>
      <c r="AI115" s="199"/>
      <c r="AJ115" s="200"/>
    </row>
    <row r="116" spans="24:36" ht="15.75" thickTop="1" x14ac:dyDescent="0.25"/>
  </sheetData>
  <sheetProtection password="E6F8" sheet="1" objects="1" scenarios="1" selectLockedCells="1" selectUnlockedCells="1"/>
  <mergeCells count="20">
    <mergeCell ref="AL2:AS2"/>
    <mergeCell ref="X2:AE2"/>
    <mergeCell ref="B2:E2"/>
    <mergeCell ref="C4:D4"/>
    <mergeCell ref="H2:J2"/>
    <mergeCell ref="R2:U2"/>
    <mergeCell ref="M2:O2"/>
    <mergeCell ref="AG2:AJ2"/>
    <mergeCell ref="AH6:AI6"/>
    <mergeCell ref="AH28:AI28"/>
    <mergeCell ref="AH36:AI36"/>
    <mergeCell ref="AH60:AI60"/>
    <mergeCell ref="AH17:AI17"/>
    <mergeCell ref="AH39:AI39"/>
    <mergeCell ref="AH50:AI50"/>
    <mergeCell ref="AH61:AI61"/>
    <mergeCell ref="AH72:AI72"/>
    <mergeCell ref="AH83:AI83"/>
    <mergeCell ref="AH94:AI94"/>
    <mergeCell ref="AH105:AI105"/>
  </mergeCells>
  <printOptions horizontalCentered="1"/>
  <pageMargins left="0.19685039370078741" right="0.19685039370078741" top="0.19685039370078741" bottom="0.19685039370078741" header="0.31496062992125984" footer="0.31496062992125984"/>
  <pageSetup paperSize="9" scale="89" fitToHeight="10" orientation="portrait" r:id="rId1"/>
  <headerFooter>
    <oddHeader>&amp;L&amp;"Aptos"&amp;10&amp;K000000 BFC - CONFIDENTIAL&amp;1#_x000D_</oddHeader>
    <oddFooter>&amp;L_x000D_&amp;1#&amp;"Aptos"&amp;10&amp;K000000 BFC - CONFIDENTIAL</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B2:E7"/>
  <sheetViews>
    <sheetView workbookViewId="0">
      <selection activeCell="N12" sqref="N12"/>
    </sheetView>
  </sheetViews>
  <sheetFormatPr defaultRowHeight="15" x14ac:dyDescent="0.25"/>
  <cols>
    <col min="2" max="2" width="4.7109375" customWidth="1"/>
    <col min="3" max="3" width="65.140625" bestFit="1" customWidth="1"/>
    <col min="5" max="5" width="4.7109375" customWidth="1"/>
  </cols>
  <sheetData>
    <row r="2" spans="2:5" ht="15.75" thickBot="1" x14ac:dyDescent="0.3"/>
    <row r="3" spans="2:5" x14ac:dyDescent="0.25">
      <c r="B3" s="201"/>
      <c r="C3" s="202"/>
      <c r="D3" s="202"/>
      <c r="E3" s="203"/>
    </row>
    <row r="4" spans="2:5" ht="18" x14ac:dyDescent="0.35">
      <c r="B4" s="204"/>
      <c r="C4" s="131" t="s">
        <v>135</v>
      </c>
      <c r="D4" s="209">
        <v>400</v>
      </c>
      <c r="E4" s="205"/>
    </row>
    <row r="5" spans="2:5" x14ac:dyDescent="0.25">
      <c r="B5" s="204"/>
      <c r="C5" s="130"/>
      <c r="D5" s="130"/>
      <c r="E5" s="205"/>
    </row>
    <row r="6" spans="2:5" ht="18" x14ac:dyDescent="0.35">
      <c r="B6" s="204"/>
      <c r="C6" s="131" t="s">
        <v>131</v>
      </c>
      <c r="D6" s="132">
        <v>260</v>
      </c>
      <c r="E6" s="205"/>
    </row>
    <row r="7" spans="2:5" ht="15.75" thickBot="1" x14ac:dyDescent="0.3">
      <c r="B7" s="206"/>
      <c r="C7" s="207"/>
      <c r="D7" s="207"/>
      <c r="E7" s="208"/>
    </row>
  </sheetData>
  <pageMargins left="0.7" right="0.7" top="0.75" bottom="0.75" header="0.3" footer="0.3"/>
  <headerFooter>
    <oddHeader>&amp;L&amp;"Aptos"&amp;10&amp;K000000 BFC - CONFIDENTIAL&amp;1#_x000D_</oddHeader>
    <oddFooter>&amp;L_x000D_&amp;1#&amp;"Aptos"&amp;10&amp;K000000 BFC -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Estimator</vt:lpstr>
      <vt:lpstr>Social housing relief</vt:lpstr>
      <vt:lpstr>Workings</vt:lpstr>
      <vt:lpstr>IP &amp; IC</vt:lpstr>
      <vt:lpstr>Estimator!Print_Area</vt:lpstr>
      <vt:lpstr>'Social housing relief'!Print_Area</vt:lpstr>
    </vt:vector>
  </TitlesOfParts>
  <Manager/>
  <Company>Portsmouth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etr536</dc:creator>
  <cp:keywords/>
  <dc:description/>
  <cp:lastModifiedBy>Charlotte Dart</cp:lastModifiedBy>
  <cp:revision/>
  <dcterms:created xsi:type="dcterms:W3CDTF">2012-01-06T11:40:41Z</dcterms:created>
  <dcterms:modified xsi:type="dcterms:W3CDTF">2025-12-17T15:34:28Z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2c53bb-e198-4998-b441-8a733e595363_Enabled">
    <vt:lpwstr>true</vt:lpwstr>
  </property>
  <property fmtid="{D5CDD505-2E9C-101B-9397-08002B2CF9AE}" pid="3" name="MSIP_Label_752c53bb-e198-4998-b441-8a733e595363_SetDate">
    <vt:lpwstr>2025-12-17T15:34:18Z</vt:lpwstr>
  </property>
  <property fmtid="{D5CDD505-2E9C-101B-9397-08002B2CF9AE}" pid="4" name="MSIP_Label_752c53bb-e198-4998-b441-8a733e595363_Method">
    <vt:lpwstr>Standard</vt:lpwstr>
  </property>
  <property fmtid="{D5CDD505-2E9C-101B-9397-08002B2CF9AE}" pid="5" name="MSIP_Label_752c53bb-e198-4998-b441-8a733e595363_Name">
    <vt:lpwstr>BFC - Internal</vt:lpwstr>
  </property>
  <property fmtid="{D5CDD505-2E9C-101B-9397-08002B2CF9AE}" pid="6" name="MSIP_Label_752c53bb-e198-4998-b441-8a733e595363_SiteId">
    <vt:lpwstr>f54c93b7-0883-478f-bf3d-56e09b7ca0b7</vt:lpwstr>
  </property>
  <property fmtid="{D5CDD505-2E9C-101B-9397-08002B2CF9AE}" pid="7" name="MSIP_Label_752c53bb-e198-4998-b441-8a733e595363_ActionId">
    <vt:lpwstr>2a773ce0-14ed-4898-9e00-ba68852cf073</vt:lpwstr>
  </property>
  <property fmtid="{D5CDD505-2E9C-101B-9397-08002B2CF9AE}" pid="8" name="MSIP_Label_752c53bb-e198-4998-b441-8a733e595363_ContentBits">
    <vt:lpwstr>3</vt:lpwstr>
  </property>
  <property fmtid="{D5CDD505-2E9C-101B-9397-08002B2CF9AE}" pid="9" name="MSIP_Label_752c53bb-e198-4998-b441-8a733e595363_Tag">
    <vt:lpwstr>10, 3, 0, 1</vt:lpwstr>
  </property>
</Properties>
</file>